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5\Самараинвестнефть\100325 КС 1\"/>
    </mc:Choice>
  </mc:AlternateContent>
  <xr:revisionPtr revIDLastSave="0" documentId="13_ncr:1_{F828B3A8-0751-471C-B5F6-CA73E4526276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Техническое задание" sheetId="1" r:id="rId1"/>
  </sheets>
  <definedNames>
    <definedName name="_xlnm._FilterDatabase" localSheetId="0" hidden="1">'Техническое задание'!$A$35:$E$391</definedName>
    <definedName name="_xlnm.Print_Titles" localSheetId="0">'Техническое задание'!$35:$35</definedName>
    <definedName name="_xlnm.Print_Area" localSheetId="0">'Техническое задание'!$A$1:$E$405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0" i="1" l="1"/>
  <c r="D369" i="1"/>
  <c r="A349" i="1"/>
  <c r="A350" i="1" s="1"/>
  <c r="A351" i="1" s="1"/>
  <c r="A352" i="1" s="1"/>
  <c r="A353" i="1" s="1"/>
  <c r="A354" i="1" s="1"/>
  <c r="D341" i="1"/>
  <c r="D340" i="1"/>
  <c r="F328" i="1"/>
  <c r="D328" i="1"/>
  <c r="D319" i="1"/>
  <c r="D320" i="1" s="1"/>
  <c r="D318" i="1"/>
  <c r="D315" i="1"/>
  <c r="D313" i="1"/>
  <c r="D312" i="1"/>
  <c r="A312" i="1"/>
  <c r="A313" i="1" s="1"/>
  <c r="D311" i="1"/>
  <c r="D308" i="1"/>
  <c r="D309" i="1" s="1"/>
  <c r="D310" i="1" s="1"/>
  <c r="D307" i="1"/>
  <c r="D306" i="1"/>
  <c r="D305" i="1"/>
  <c r="D304" i="1"/>
  <c r="A304" i="1"/>
  <c r="A305" i="1" s="1"/>
  <c r="A306" i="1" s="1"/>
  <c r="A307" i="1" s="1"/>
  <c r="A308" i="1" s="1"/>
  <c r="A309" i="1" s="1"/>
  <c r="D303" i="1"/>
  <c r="D300" i="1"/>
  <c r="D299" i="1"/>
  <c r="D295" i="1"/>
  <c r="D296" i="1" s="1"/>
  <c r="D294" i="1"/>
  <c r="D291" i="1"/>
  <c r="D289" i="1"/>
  <c r="D288" i="1"/>
  <c r="D287" i="1"/>
  <c r="D284" i="1"/>
  <c r="D285" i="1" s="1"/>
  <c r="D286" i="1" s="1"/>
  <c r="D283" i="1"/>
  <c r="D282" i="1"/>
  <c r="D281" i="1"/>
  <c r="D280" i="1"/>
  <c r="A280" i="1"/>
  <c r="A281" i="1" s="1"/>
  <c r="A282" i="1" s="1"/>
  <c r="A283" i="1" s="1"/>
  <c r="A284" i="1" s="1"/>
  <c r="A285" i="1" s="1"/>
  <c r="A287" i="1" s="1"/>
  <c r="A288" i="1" s="1"/>
  <c r="A289" i="1" s="1"/>
  <c r="D279" i="1"/>
  <c r="D276" i="1"/>
  <c r="D275" i="1"/>
  <c r="D271" i="1"/>
  <c r="D272" i="1" s="1"/>
  <c r="D270" i="1"/>
  <c r="D267" i="1"/>
  <c r="D265" i="1"/>
  <c r="D264" i="1"/>
  <c r="D263" i="1"/>
  <c r="D260" i="1"/>
  <c r="D261" i="1" s="1"/>
  <c r="D262" i="1" s="1"/>
  <c r="D259" i="1"/>
  <c r="D258" i="1"/>
  <c r="D257" i="1"/>
  <c r="D256" i="1"/>
  <c r="D255" i="1"/>
  <c r="A255" i="1"/>
  <c r="A256" i="1" s="1"/>
  <c r="A257" i="1" s="1"/>
  <c r="A258" i="1" s="1"/>
  <c r="A259" i="1" s="1"/>
  <c r="A260" i="1" s="1"/>
  <c r="A261" i="1" s="1"/>
  <c r="D252" i="1"/>
  <c r="D251" i="1"/>
  <c r="D247" i="1"/>
  <c r="D248" i="1" s="1"/>
  <c r="D246" i="1"/>
  <c r="D243" i="1"/>
  <c r="D241" i="1"/>
  <c r="D240" i="1"/>
  <c r="D239" i="1"/>
  <c r="D236" i="1"/>
  <c r="D237" i="1" s="1"/>
  <c r="D238" i="1" s="1"/>
  <c r="D235" i="1"/>
  <c r="D234" i="1"/>
  <c r="D233" i="1"/>
  <c r="D232" i="1"/>
  <c r="D231" i="1"/>
  <c r="D229" i="1"/>
  <c r="D228" i="1"/>
  <c r="D226" i="1"/>
  <c r="D224" i="1"/>
  <c r="D223" i="1"/>
  <c r="D219" i="1"/>
  <c r="D220" i="1" s="1"/>
  <c r="D218" i="1"/>
  <c r="D215" i="1"/>
  <c r="D213" i="1"/>
  <c r="D212" i="1"/>
  <c r="D211" i="1"/>
  <c r="D208" i="1"/>
  <c r="D209" i="1" s="1"/>
  <c r="D210" i="1" s="1"/>
  <c r="D207" i="1"/>
  <c r="D206" i="1"/>
  <c r="D205" i="1"/>
  <c r="D204" i="1"/>
  <c r="D203" i="1"/>
  <c r="D201" i="1"/>
  <c r="D200" i="1"/>
  <c r="D199" i="1"/>
  <c r="D187" i="1"/>
  <c r="D150" i="1"/>
  <c r="D144" i="1"/>
  <c r="D138" i="1"/>
  <c r="D139" i="1" s="1"/>
  <c r="D137" i="1"/>
  <c r="D126" i="1"/>
  <c r="D125" i="1"/>
  <c r="D124" i="1"/>
  <c r="D115" i="1"/>
  <c r="D113" i="1"/>
  <c r="D111" i="1"/>
  <c r="D107" i="1"/>
  <c r="D104" i="1"/>
  <c r="D103" i="1"/>
  <c r="D102" i="1"/>
  <c r="D93" i="1"/>
  <c r="D90" i="1"/>
  <c r="D89" i="1"/>
  <c r="D88" i="1"/>
  <c r="D77" i="1"/>
  <c r="D74" i="1"/>
  <c r="D73" i="1"/>
  <c r="D72" i="1"/>
  <c r="D63" i="1"/>
  <c r="D59" i="1"/>
  <c r="D58" i="1"/>
  <c r="D55" i="1"/>
  <c r="D52" i="1"/>
  <c r="D51" i="1"/>
  <c r="D50" i="1"/>
  <c r="D46" i="1"/>
  <c r="D47" i="1" s="1"/>
  <c r="D42" i="1"/>
  <c r="D40" i="1"/>
  <c r="D41" i="1" s="1"/>
  <c r="D38" i="1"/>
  <c r="D123" i="1" l="1"/>
</calcChain>
</file>

<file path=xl/sharedStrings.xml><?xml version="1.0" encoding="utf-8"?>
<sst xmlns="http://schemas.openxmlformats.org/spreadsheetml/2006/main" count="700" uniqueCount="257">
  <si>
    <t>Согласовано:</t>
  </si>
  <si>
    <t>Утверждаю:</t>
  </si>
  <si>
    <t>Первый заместитель генерального директора - Главный инженер</t>
  </si>
  <si>
    <t>Генеральный директор</t>
  </si>
  <si>
    <t>АО «Самараинвестнефть»</t>
  </si>
  <si>
    <t>_____________ А.В. Пушкарев</t>
  </si>
  <si>
    <t>_____________ В.А. Черкашин</t>
  </si>
  <si>
    <t>«___»_____________2025 г.</t>
  </si>
  <si>
    <t>Заместитель генерального директора по капитальному строительству</t>
  </si>
  <si>
    <t>_____________ В.В. Баранов</t>
  </si>
  <si>
    <t>Приложение 3</t>
  </si>
  <si>
    <t>Техническое задание</t>
  </si>
  <si>
    <t xml:space="preserve"> на выполнение текущих ремонтных работ в нежилых зданиях АО "Самараинвестнефть":                                                                 Здании нежилое (Склад А-4), инв.№3907 и Операторная ПНН Южно-Золотаревского месторождения, инв. №5953</t>
  </si>
  <si>
    <t>Информация о ЗАКАЗЧИКЕ работ и сведения необходимые для подготовки предложений.</t>
  </si>
  <si>
    <t>Заказчик –  АО «Самараинвестнефть»</t>
  </si>
  <si>
    <t>Генеральный директор ‑ Черкашин Виктор Алексеевич</t>
  </si>
  <si>
    <t>Почтовый адрес:</t>
  </si>
  <si>
    <t>Россия, 443029, г. Самара, ул. Губанова, 21.</t>
  </si>
  <si>
    <t xml:space="preserve">Наименование работ: </t>
  </si>
  <si>
    <t>Ремонтные работы в здании нежилое (Склад А-4), инв.№00003907, месторасположение: Самарская область, Сергиевский район, п.г.т.Суходол, ул. Г-Михайловского, д.1а.</t>
  </si>
  <si>
    <t>Ремонтные работы в операторной ПНН Южно-Золотаревского месторождения, инв.№00005953, месторасположение: Самарская область, Шенталинский район, в районе с. Крепость-Кондурча.</t>
  </si>
  <si>
    <t>Требования к выполняемым работам, предоставляемым Подрядчиком</t>
  </si>
  <si>
    <t>№ п/п</t>
  </si>
  <si>
    <t>Наименование</t>
  </si>
  <si>
    <t>Ед. изм.</t>
  </si>
  <si>
    <t>Кол.</t>
  </si>
  <si>
    <t>Примечание</t>
  </si>
  <si>
    <t>Здание нежилое (Склад А-4), инв.№00003907  расположенного по адресу: Самарская область, Сергиевский район, п.г.т.Суходол, ул. Г-Михайловского, д.1а</t>
  </si>
  <si>
    <t xml:space="preserve">Замена дверных блоков </t>
  </si>
  <si>
    <t>Снятие наличников</t>
  </si>
  <si>
    <t>м.п.</t>
  </si>
  <si>
    <t>Демонтаж дверных коробок: в каменных стенах с отбивкой штукатурки в откосах</t>
  </si>
  <si>
    <t>шт</t>
  </si>
  <si>
    <t>Установка блоков из ПВХ в наружных и внутренних дверных проемах: в каменных стенах площадью проема до 3 м2</t>
  </si>
  <si>
    <t>м2</t>
  </si>
  <si>
    <t>Блок дверной входной из ПВХ-профилей, с простой коробкой, однопольный с фурнитурой, без стеклопакета  площадь от 1,5-2 м2</t>
  </si>
  <si>
    <t>800*2050</t>
  </si>
  <si>
    <t>Облицовка оконных и дверных откосов декоративным бумажно-слоистым пластиком на клее</t>
  </si>
  <si>
    <t xml:space="preserve">Пластик бумажно-слоистый </t>
  </si>
  <si>
    <t>Комната рабочего персонала</t>
  </si>
  <si>
    <t>Стены</t>
  </si>
  <si>
    <t>Разборка облицовки стен из панелей МДФ</t>
  </si>
  <si>
    <t>Облицовка стен плитами древесностружечными МДФ : по сплошному основанию на клее</t>
  </si>
  <si>
    <t xml:space="preserve">Плиты древесностружечные МДФ мебельные </t>
  </si>
  <si>
    <t>Полы</t>
  </si>
  <si>
    <t>Разборка покрытий полов: из линолеума и релина</t>
  </si>
  <si>
    <t>Разборка плинтусов: деревянных и из пластмассовых материалов</t>
  </si>
  <si>
    <t>Устройство гетерогенного и гомогенного покрытия на клее со свариванием полотнищ в стыках</t>
  </si>
  <si>
    <t>Линолеум коммерческий гомогенный: "ТАРКЕТТ iQ ARIA" (толщина 2 мм, класс 34/43, пож. безопасность Г1, В2, РП1, Д2, Т2)</t>
  </si>
  <si>
    <t>Клей для укладки ПВХ-покрытий</t>
  </si>
  <si>
    <t>кг</t>
  </si>
  <si>
    <t>Устройство плинтусов поливинилхлоридных: на винтах самонарезающих</t>
  </si>
  <si>
    <t>Плинтус для полов из ПВХ, размер 19х48 мм</t>
  </si>
  <si>
    <t>Потолок</t>
  </si>
  <si>
    <t>Устройство плинтусов поливинилхлоридных</t>
  </si>
  <si>
    <t>Плинтус потолочный из ПВХ</t>
  </si>
  <si>
    <t>Помещение склада (Сушилка)</t>
  </si>
  <si>
    <t>Заделка проема из легкобетонных камней без облицовки: при высоте этажа до 4 м</t>
  </si>
  <si>
    <t>м3</t>
  </si>
  <si>
    <t>Проем Н=2,36; L=1,5</t>
  </si>
  <si>
    <t>Блок пенобетонный, размер 20х30х60, D500</t>
  </si>
  <si>
    <t>Раствор кладочный, цементно-известковый, М150</t>
  </si>
  <si>
    <t>Штукатурка поверхностей внутри здания цементно-известковым или цементным раствором по камню и бетону: улучшенная стен</t>
  </si>
  <si>
    <t>Покрытие поверхностей грунтовкой глубокого проникновения: за 2 раза стен</t>
  </si>
  <si>
    <t>Состав грунтовочный глубокого проникновения</t>
  </si>
  <si>
    <t>Окраска поливинилацетатными водоэмульсионными составами улучшенная: по штукатурке стен</t>
  </si>
  <si>
    <t xml:space="preserve">Краска водоэмульсионная для внутренних работ </t>
  </si>
  <si>
    <t>Комната мастера</t>
  </si>
  <si>
    <t>Заделка трещин в кирпичных стенах: цементным раствором</t>
  </si>
  <si>
    <t>Раствор готовый отделочный тяжелый, цементно-известковый, состав 1:1:6</t>
  </si>
  <si>
    <t>Окрашивание водоэмульсионными составами поверхностей стен, ранее окрашенных: водоэмульсионной краской с расчисткой старой краски свыше 10 до 35%</t>
  </si>
  <si>
    <t>Краска водоэмульсионная для внутренних работ</t>
  </si>
  <si>
    <t>Улучшенная масляная окраска ранее окрашенных стен: за два раза с расчисткой старой краски свыше 10 до 35%</t>
  </si>
  <si>
    <t>Краска для внутренних работ МА-025, синяя</t>
  </si>
  <si>
    <t>Помещение лаборатории</t>
  </si>
  <si>
    <t>Окраска известковыми составами: по кирпичу и бетону</t>
  </si>
  <si>
    <t>Известь строительная негашеная комовая, сорт I</t>
  </si>
  <si>
    <t>Входная группа</t>
  </si>
  <si>
    <t xml:space="preserve">Заделка дверного проема наружных стен из кирпича </t>
  </si>
  <si>
    <t>Проем Н=2,3; L=1,46; Т=0,3 (Дверь-Н=2,1; L=1,0)</t>
  </si>
  <si>
    <t>Кирпич силикатный полнотелый одинарный, размер 250х120х65 мм, марка 150</t>
  </si>
  <si>
    <t>Устройство металлических перемычек в стенах существующих зданий</t>
  </si>
  <si>
    <t>т</t>
  </si>
  <si>
    <t xml:space="preserve"> </t>
  </si>
  <si>
    <t>Уголок горячекатаный, размер 75х75 мм</t>
  </si>
  <si>
    <t xml:space="preserve">Установка металлических дверных блоков </t>
  </si>
  <si>
    <t>Дверь противопожарная металлическая: однопольная ДПМ-01/60, размером 1000х2100 мм</t>
  </si>
  <si>
    <t>Краска водоэмульсионная для внутренних работ ВАК-25</t>
  </si>
  <si>
    <t>Крыльцо металлическое</t>
  </si>
  <si>
    <t>Монтаж площадок с настилом и ограждением из листовой, рифленой, просечной и круглой стали. Прим.Устройство настила из просечной стали  (1,0х3,3м)</t>
  </si>
  <si>
    <t xml:space="preserve">Ш=1,0; L=3,3 </t>
  </si>
  <si>
    <t>Просечно-вытяжной прокат горячекатаный в листах мерных размеров из стали С235, шириной: 1000 мм, толщиной 5 мм</t>
  </si>
  <si>
    <t>Уголок горячекатаный, марка стали ВСт3кп2, размер 25х25х3 мм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</si>
  <si>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покрытий: за два раза с земли и лесов (11 м.п.)</t>
  </si>
  <si>
    <t>Краска маслянная для наружних работ темно серая</t>
  </si>
  <si>
    <t>Отопление</t>
  </si>
  <si>
    <t>Демонтаж / монтаж котла отопительного</t>
  </si>
  <si>
    <t>Котел электрический для отопления (согласно ОЛ)</t>
  </si>
  <si>
    <t>к-т</t>
  </si>
  <si>
    <t>Согласно ОЛ</t>
  </si>
  <si>
    <t>Демонтаж / Установка бака расширительного</t>
  </si>
  <si>
    <t>Бак расширительный навесной</t>
  </si>
  <si>
    <t>Установка фильтров диаметром: 32 мм</t>
  </si>
  <si>
    <t>Фильтры для очистки воды в трубопроводах систем отопления, диаметр 32 мм</t>
  </si>
  <si>
    <t>Муфта полипропиленовая комбинированная, диаметром: 32 мм</t>
  </si>
  <si>
    <t>Муфта полипропиленовая разборная комбинированная, диаметром: 32 мм</t>
  </si>
  <si>
    <t>Разборка трубопроводов из водогазопроводных труб в зданиях и сооружениях на сварке диаметром: свыше 50 до 100 мм</t>
  </si>
  <si>
    <t>Прокладка внутренних трубопроводов водоснабжения и отопления из многослойных полипропиленовых труб, из заранее собранных узлов, наружным диаметром: 32 мм</t>
  </si>
  <si>
    <t>Трубы полипропиленовые ПП-Р, номинальное давление 2,5 МПа, номинальный наружный диаметр 32 мм</t>
  </si>
  <si>
    <t>Отвод п/п диаметр 32 мм</t>
  </si>
  <si>
    <t>Хомуты с быстродействующим замком для крепления труб размером 32-37 мм</t>
  </si>
  <si>
    <t xml:space="preserve">Кран шаровый муфтовый для воды, номинальный диаметр 32 мм </t>
  </si>
  <si>
    <t>Прокладка внутренних трубопроводов водоснабжения и отопления из многослойных полипропиленовых труб, из заранее собранных узлов, наружным диаметром: 20 мм</t>
  </si>
  <si>
    <t>Трубы полипропиленовые ПП-Р, номинальное давление 2,5 МПа, номинальный наружный диаметр 25 мм</t>
  </si>
  <si>
    <t xml:space="preserve">Кран шаровый металлический муфтовый (разборный) угловой, номинальный диаметр 25 мм </t>
  </si>
  <si>
    <t>Угольник 90° из сополимера полипропилена РР-R тип 3 (PRCR), наружный диаметр 25 мм</t>
  </si>
  <si>
    <t>Угольник полипропиленовый 45 град., диаметр 25 мм</t>
  </si>
  <si>
    <t>Муфта полипропиленовая комбинированная, с наружной резьбой, разъемная диаметром: 25х3/4"</t>
  </si>
  <si>
    <t>Тройник полипропиленовый переходный, номинальный наружный диаметр 32х25х32 мм</t>
  </si>
  <si>
    <t>Установка радиаторов: стальных</t>
  </si>
  <si>
    <t>кВт</t>
  </si>
  <si>
    <t>Радиаторы алюминиевые, марка: «CLAN-500», количество секций 8</t>
  </si>
  <si>
    <t>лаборатория-1шт</t>
  </si>
  <si>
    <t>Радиаторы алюминиевые, марка: «CLAN-500», количество секций 4</t>
  </si>
  <si>
    <t>сушилка-3шт., комната мастера-2шт</t>
  </si>
  <si>
    <t>Радиаторы алюминиевые, марка: «CLAN-500», количество секций 10</t>
  </si>
  <si>
    <t>комната рабочего персонала-2шт</t>
  </si>
  <si>
    <t>Пробки радиаторные</t>
  </si>
  <si>
    <t>Установка кранов воздушных</t>
  </si>
  <si>
    <t>Кран латунный для спуска воздуха</t>
  </si>
  <si>
    <t>Пробивка отверстий в кирпичных стенах для водогазопроводных труб вручную при толщине стен: в 2,5 кирпича</t>
  </si>
  <si>
    <t>Пробивка с последующей заделкой в бетонных конструкциях полов и стен борозд площадью сечения: до 20см2</t>
  </si>
  <si>
    <t>Водоснабжение</t>
  </si>
  <si>
    <t>Механизированная разработка грунта в стеснённых условиях: экскаваторами</t>
  </si>
  <si>
    <t>Укладка трубопроводов из полиэтиленовых труб диаметром: 25 мм</t>
  </si>
  <si>
    <t>Трубы полиэтиленовые ПЭ63, SDR11, диаметр 25 мм</t>
  </si>
  <si>
    <t>Врезка в действующие внутренние сети трубопроводов отопления и водоснабжения диаметром: 25 мм</t>
  </si>
  <si>
    <t>Кран шаровый муфтовый для воды, номинальный диаметр 25 мм, тип в/н</t>
  </si>
  <si>
    <t>Кран шаровый муфтовый для воды, номинальный диаметр 20 мм, тип в/н</t>
  </si>
  <si>
    <t>Муфта полипропиленовая комбинированная разъемная, с внутренней резьбой, номинальный наружный диаметр 25 мм, размер резьбы 3/4"</t>
  </si>
  <si>
    <t>Муфта полипропиленовая комбинированная, с наружной резьбой, номинальный наружный диаметр 25 мм, размер резьбы 3/4"</t>
  </si>
  <si>
    <t>Переход полипропиленовый разборный для систем водоотведения, диаметр 20 мм</t>
  </si>
  <si>
    <t>Прокладка трубопроводов водоснабжения из напорных полиэтиленовых труб наружным диаметром: 25 мм</t>
  </si>
  <si>
    <t>Монтаж водонагревателя электрического накопительного, объем 20л</t>
  </si>
  <si>
    <t>Водонагреватель электрический накопительный плоский , установка вертикальная, 1,5 кВт,  объем 20л</t>
  </si>
  <si>
    <t>Прокладка трубопроводо обвязки водонагревателей из труб полипропиленовых диаметром 20 мм</t>
  </si>
  <si>
    <t>Трубы полипропиленовые ПП-Р, номинальное давление 2,5 МПа, номинальный наружный диаметр 20 мм</t>
  </si>
  <si>
    <t>Муфта полипропиленовая комбинированная, с наружной резьбой, разъемная диаметром: 20 мм</t>
  </si>
  <si>
    <t xml:space="preserve">Кран шаровый металлический муфтовый , номинальный диаметр 20 мм </t>
  </si>
  <si>
    <t>Подводка гибкая 30 см</t>
  </si>
  <si>
    <t>Фильтр для ГВС, диаметр 20 мм</t>
  </si>
  <si>
    <t>Клапан предохранительный регулируемый 1/2"</t>
  </si>
  <si>
    <t>Угольник 90° из сополимера полипропилена РР-R тип 3 (PRCR), наружный диаметр 20 мм</t>
  </si>
  <si>
    <t>Установка умывальников одиночных: с подводкой холодной воды</t>
  </si>
  <si>
    <t xml:space="preserve">Раковины стальные эмалированные </t>
  </si>
  <si>
    <t>Смеситель для раковины</t>
  </si>
  <si>
    <t>Гибкая подводка 30 см</t>
  </si>
  <si>
    <t>Устройство короба металлического , размер 500 мм х 500 мм, высота 1100 мм</t>
  </si>
  <si>
    <t>Лист сталь оцинкованный 0,7мм</t>
  </si>
  <si>
    <t>Канализация</t>
  </si>
  <si>
    <t>Укладка трубопроводов канализации из полиэтиленовых труб диаметром: 110 мм</t>
  </si>
  <si>
    <t>Трубы напорные полиэтиленовые ПЭ100, стандартное размерное отношение SDR11 номинальный наружный диаметр 110 мм, толщина стенки 10 мм</t>
  </si>
  <si>
    <t>Прокладка трубопроводов канализации из полиэтиленовых труб высокой плотности диаметром: 50 мм</t>
  </si>
  <si>
    <t>Трубы полипропиленовые для систем водоотведения, диаметр 50 мм</t>
  </si>
  <si>
    <t>Отвод полипропиленовый 87,5°, для систем водоотведения, диаметр 50 мм</t>
  </si>
  <si>
    <t>Переход полипропиленовый для систем водоотведения, диаметр 110х50 мм</t>
  </si>
  <si>
    <t>Врезка полиэтиленовых патрубков в полиэтиленовые колодцы, диаметр: 110 мм</t>
  </si>
  <si>
    <t>Операторная ПНН Южно-Золотаревского месторождения, инв.№00005953</t>
  </si>
  <si>
    <t>Тамбур</t>
  </si>
  <si>
    <t>Облицовка стен декоративным бумажно-слоистым пластиком или листами из синтетических материалов: по сплошному основанию на кляймерах</t>
  </si>
  <si>
    <t xml:space="preserve">Плиты древесностружечные МДФ </t>
  </si>
  <si>
    <t>Разборка покрытий полов: из древесностружечных плит в один слой</t>
  </si>
  <si>
    <t>Разборка оснований покрытия полов: лаг из досок и брусков</t>
  </si>
  <si>
    <t>Разборка оснований покрытия полов: простильных полов</t>
  </si>
  <si>
    <t>Укладка лаг: по кирпичным столбикам</t>
  </si>
  <si>
    <t>Устройство тепло- и звукоизоляции сплошной из плит: или матов минераловатных или стекловолокнистых</t>
  </si>
  <si>
    <t>Маты минераловатные прошивные без обкладок, 100, толщина 50 мм</t>
  </si>
  <si>
    <t>Устройство покрытий: дощатых толщиной 28 мм</t>
  </si>
  <si>
    <t>Устройство покрытий: из плит древесностружечных</t>
  </si>
  <si>
    <t>Разборка элементов облицовки потолков Армстронг</t>
  </si>
  <si>
    <t>Устройство потолков: плитно-ячеистых по каркасу из оцинкованного профиля (Армстронг)</t>
  </si>
  <si>
    <t>Панели потолочные с комплектующими</t>
  </si>
  <si>
    <t>Помещение операторов</t>
  </si>
  <si>
    <t>Устройство перегородок из гипсокартонных листов (ГКЛ) с двойным металлическим каркасом и двухслойной обшивкой с обеих сторон: глухих</t>
  </si>
  <si>
    <t>Листы гипсокартонные: влагостойкие, КНАУФ, толщиной 10 мм</t>
  </si>
  <si>
    <t>Установка блоков из ПВХ в наружных и внутренних дверных проемах: в каменных стенах площадью проема более 3 м2</t>
  </si>
  <si>
    <t>Блоки дверные входные пластиковые: с простой коробкой, двупольная с офисной фурнитурой, без стеклопакета по типу сэндвич, площадь от 3-3,5 м2</t>
  </si>
  <si>
    <t>1500*2200</t>
  </si>
  <si>
    <t>Комната раздевалка</t>
  </si>
  <si>
    <t>Комната приема пищи</t>
  </si>
  <si>
    <t>Монтаж котла отопительного</t>
  </si>
  <si>
    <t>Установка бака расширительного</t>
  </si>
  <si>
    <t xml:space="preserve">Бак расширительный навесной </t>
  </si>
  <si>
    <t>Установка фильтров диаметром: 25 мм</t>
  </si>
  <si>
    <t>Фильтры для очистки воды в трубопроводах систем отопления, диаметр 25 мм</t>
  </si>
  <si>
    <t>Кран шаровый муфтовый для воды, номинальный диаметр 32 мм</t>
  </si>
  <si>
    <t xml:space="preserve">Кран шаровый муфтовый для воды, номинальный диаметр 20 мм </t>
  </si>
  <si>
    <t>Угольник полипропиленовый 45 град., диаметр 20 мм</t>
  </si>
  <si>
    <t>Муфта полипропиленовая комбинированная, с наружной резьбой, разъемная диаметром: 20х1/2"</t>
  </si>
  <si>
    <t>Тройник полипропиленовый переходный, номинальный наружный диаметр 32х20х32 мм</t>
  </si>
  <si>
    <t>Радиаторы алюминиевые, марка: «CLAN-500», количество секций 4, мощность 780 Вт</t>
  </si>
  <si>
    <t>операторная-3шт; тамбур-2шт; комната приема пищи-2шт; мастер-1шт.</t>
  </si>
  <si>
    <t>Радиаторы алюминиевые, марка: «CLAN-500», количество секций 6, мощность 1170 Вт</t>
  </si>
  <si>
    <t>раздевалка-2шт.</t>
  </si>
  <si>
    <t>Прорезка отверстий в деревянных перегородках: каркасно-обшивных</t>
  </si>
  <si>
    <t>Электромонтажные работы</t>
  </si>
  <si>
    <t>Демонтаж: выключателей, розеток</t>
  </si>
  <si>
    <t>Демонтаж: светильников для люминесцентных ламп</t>
  </si>
  <si>
    <t>Демонтаж: светильников с лампами накаливания</t>
  </si>
  <si>
    <t>Демонтаж короба пластмассового: шириной до 40 мм.</t>
  </si>
  <si>
    <t>Демонтаж кабеля</t>
  </si>
  <si>
    <t>Демонтаж внутреннего блока кондиционера настенного типа мощностью: до 5кВт</t>
  </si>
  <si>
    <t>Короба пластмассовые: шириной до 40 мм</t>
  </si>
  <si>
    <t>Кабель-канал (короб) 20х12,5 мм</t>
  </si>
  <si>
    <t>Провод в коробах, сечением: до 6 мм2 (ранее демонтируемый)</t>
  </si>
  <si>
    <t>Розетка штепсельная: неутопленного типа при открытой проводке</t>
  </si>
  <si>
    <t>Розетка открытой проводки двухгнездная</t>
  </si>
  <si>
    <t>Выключатель: одноклавишный неутопленного типа при открытой проводке</t>
  </si>
  <si>
    <t>Выключатель одноклавишный для открытой проводки</t>
  </si>
  <si>
    <t>Светильник в подвесных потолках, устанавливаемый: на профиле, количество ламп в светильнике до 4</t>
  </si>
  <si>
    <t>тамбур-2шт; операторная-5шт; раздевалка-5шт; комната приема пищи-3шт; мастер-2шт.</t>
  </si>
  <si>
    <t>Светильник потолочный под Армтронг светодиодный (согласно ОЛ)</t>
  </si>
  <si>
    <t>Установка сплит-систем с внутренним блоком настенного типа мощностью: до 5 кВт</t>
  </si>
  <si>
    <t>Кондиционер</t>
  </si>
  <si>
    <t>на складе</t>
  </si>
  <si>
    <t>Монтаж внутреннего блока кондиционера настенного типа мощностью: до 5кВт</t>
  </si>
  <si>
    <t>Раннее демонтированный</t>
  </si>
  <si>
    <t>Прочие работы</t>
  </si>
  <si>
    <t>Установка пластиковых вентиляционных решеток площадью в свету до 0,05 м2</t>
  </si>
  <si>
    <t>Решетки вентиляционные, пластмассовые, размер 400х400 мм</t>
  </si>
  <si>
    <t>Погрузка при автомобильных перевозках мусора строительного с погрузкой вручную</t>
  </si>
  <si>
    <t>Перевозка грузов I класса автомобилями-самосвалами грузоподъемностью 10 т работающих вне карьера на расстояние до 15 км</t>
  </si>
  <si>
    <t xml:space="preserve">Период выполнения ремонтных работ:  май 2025г. - июль 2025г. </t>
  </si>
  <si>
    <t>Подрядчику предусмотреть К=1,15;1,25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(Приказ от 08.08.2020 № 648/пр п.124)</t>
  </si>
  <si>
    <t xml:space="preserve">Подрядчику предусмотреть коэффициенты учитывающие снижение производительности труда - Производство ремонтно-строительных работ осуществляется в помещениях эксплуатируемого объекта капитального строительства, эксплуатация которого не прекращена, в том числе для объектов производственного и непроизводственного назначения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Приказ от 30.01.2024 № 55/пр прил.5 табл.5 п.1.2)
</t>
  </si>
  <si>
    <t>В соответствии с методикой применения сметных норм Приказ №421/пр от 04.08.2020г. П.179 подрядчику предусмотреть непредвиденные расходы в размере 3%. Расчеты за непредвиденные расходы производятся за фактические выполненные работы.</t>
  </si>
  <si>
    <t>Стоимость работ должна включать все затраты «Подрядчика» (накладные, транспортные  и другие расходы, связанные с оказанием данной услуги) и не подлежит корректировке в сторону увеличения.</t>
  </si>
  <si>
    <t>Выполнить работы в соответствии с нормативными документами, актами, положениями и правилами, действующими на территории РФ и положениями, регламентами и приказами по АО «Самараинвестнефть».</t>
  </si>
  <si>
    <t>При привлечении к выполнению работ субподрядных организаций, Подрядчик должен направить в адрес Заказчика  перечень данных предприятий, письменное  обоснование необходимости их привлечения и полный пакет документов, аналогичный документам, представляемым Подрядчиком.</t>
  </si>
  <si>
    <t>Привлечение для выполнения работ субподрядных организаций возможно только при условии  получения предварительного письменного согласования  от Заказчика.</t>
  </si>
  <si>
    <t>Подрядчик обязан иметь все необходимые допуски на право выполнения всех работ, связанных с реализацией настоящего технического задания, а в случае привлечения сторонних организаций согласовывать с Заказчиком.</t>
  </si>
  <si>
    <t>Все затраты на проведение согласований и заключений во время производства работ производит подрядчик.</t>
  </si>
  <si>
    <t>Протяженность дороги от г. Самара до  п/базы Сергиевский район, п. Суходол, ул. Гарина-Михайловского 1а : 
- асфальтированная дорога - 109 км.</t>
  </si>
  <si>
    <t>Протяженность дороги от п/базы Сергиевский район, п. Суходол, ул. Гарина-Михайловского 1а до площадки строительства ПНН Ю-Золотаревского м-я: 
- асфальтированная дорога - 63 км.</t>
  </si>
  <si>
    <t>Протяженность дороги от г. Самара до  до площадки строительства ПНН Ю-Золотаревского м-я:  
- асфальтированная дорога - 172 км.</t>
  </si>
  <si>
    <t>Стоимость материалов применяемых в составлении сметной документации производится на основании федеральных сборников сметных цен утвержденных МинСтроем РФ. Дополнительные расчеты по компенсации стоимости материальных ресурсов не предусмотрены.</t>
  </si>
  <si>
    <t>Стоимость материалов Заказчика в сметные расчеты не включать.</t>
  </si>
  <si>
    <t>Лимитированные затраты (затраты на строительство временных зданий и сооружений, дополнительные затраты при производстве СМР в зимнее время, затраты на снегоборьбу и др.) определять в процентах от сметной стоимости строительно-монтажных работ без учета стоимости материалов Заказчика.</t>
  </si>
  <si>
    <t>Размеры норм лимитированных затрат не должны превышать нормативы, предусмотренные соответствующими Методиками действующей сметно-нормативной базы.</t>
  </si>
  <si>
    <t>Подрядчик во всех случаях несет перед Заказчиком полную ответственность за неисполнение или ненадлежащее исполнение обязательств, привлекаемым субподрядчиком как за свои собственные действия.</t>
  </si>
  <si>
    <t>По окончании работ подрядчик обязан предоставить в полном объеме исполнительную документацию (включая спец.журналы) согласно действующих на сегодняшний момент нормативных документов.</t>
  </si>
  <si>
    <t>Сметы должны быть составлены на основании актуальной редкции сборников базовых цен Федеральных единичных расценок (ФЕР-2020), в программном комплексе Гранд-Смета, с использованием индексов ООО "Стройинформресурс" для пересчета в уровень цен первого месяца текущего квартала (1 кв.- январь; 2 кв. - апрель; 3 кв. - июль; 4 кв. - октябрь) для региона нахождения объекта строительства на период проведения тендерных процедур/на период строительства объекта.</t>
  </si>
  <si>
    <t>Условия оплаты: Отсутствие авансирования, оплата работ производится в течение 60 (шестидесяти) календарных дней с момента подписания Заказчиком Актов о приемке выполненых работ КС-2, Отчета об израсходованных материалах при строительных работах, Справки о стоимости выполненых работ и затрат КС-3 и предоставления Подрядчиком счета, а также полного пакета исполнительной документации.</t>
  </si>
  <si>
    <t>Разработал:</t>
  </si>
  <si>
    <t>Начальник ОКС __________________________________________________________Скопец Ю.В.</t>
  </si>
  <si>
    <t>Директор нефтегазового промысла _________________________________________Степаненко А.Г.</t>
  </si>
  <si>
    <t>Главный энергетик _______________________________________________________Корчин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</si>
</sst>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"/>
    <numFmt numFmtId="166" formatCode="0.00000"/>
    <numFmt numFmtId="167" formatCode="0.0000"/>
    <numFmt numFmtId="168" formatCode="0.000000"/>
  </numFmts>
  <fonts count="17" x14ac:knownFonts="1">
    <font>
      <sz val="11"/>
      <color rgb="FF000000"/>
      <name val="Calibri"/>
      <charset val="204"/>
    </font>
    <font>
      <b/>
      <sz val="12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2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u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Helv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12" fillId="0" borderId="0"/>
  </cellStyleXfs>
  <cellXfs count="94">
    <xf numFmtId="0" fontId="0" fillId="0" borderId="0" xfId="0"/>
    <xf numFmtId="0" fontId="2" fillId="0" borderId="0" xfId="0" applyNumberFormat="1" applyFont="1" applyFill="1" applyBorder="1" applyAlignment="1" applyProtection="1"/>
    <xf numFmtId="1" fontId="1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2" borderId="0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64" fontId="2" fillId="2" borderId="3" xfId="0" applyNumberFormat="1" applyFont="1" applyFill="1" applyBorder="1" applyAlignment="1" applyProtection="1">
      <alignment horizontal="center" vertical="center" wrapText="1"/>
    </xf>
    <xf numFmtId="165" fontId="2" fillId="2" borderId="1" xfId="0" applyNumberFormat="1" applyFont="1" applyFill="1" applyBorder="1" applyAlignment="1" applyProtection="1">
      <alignment horizontal="center" vertical="center" wrapText="1"/>
    </xf>
    <xf numFmtId="1" fontId="2" fillId="2" borderId="3" xfId="0" applyNumberFormat="1" applyFont="1" applyFill="1" applyBorder="1" applyAlignment="1" applyProtection="1">
      <alignment horizontal="center" vertical="center" wrapText="1"/>
    </xf>
    <xf numFmtId="166" fontId="2" fillId="2" borderId="1" xfId="0" applyNumberFormat="1" applyFont="1" applyFill="1" applyBorder="1" applyAlignment="1" applyProtection="1">
      <alignment horizontal="center" vertical="center" wrapText="1"/>
    </xf>
    <xf numFmtId="1" fontId="2" fillId="5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164" fontId="2" fillId="5" borderId="3" xfId="0" applyNumberFormat="1" applyFont="1" applyFill="1" applyBorder="1" applyAlignment="1" applyProtection="1">
      <alignment horizontal="center" vertical="center" wrapText="1"/>
    </xf>
    <xf numFmtId="2" fontId="2" fillId="5" borderId="1" xfId="0" applyNumberFormat="1" applyFont="1" applyFill="1" applyBorder="1" applyAlignment="1" applyProtection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2" fontId="2" fillId="5" borderId="3" xfId="0" applyNumberFormat="1" applyFont="1" applyFill="1" applyBorder="1" applyAlignment="1" applyProtection="1">
      <alignment horizontal="center" vertical="center" wrapText="1"/>
    </xf>
    <xf numFmtId="2" fontId="2" fillId="2" borderId="3" xfId="0" applyNumberFormat="1" applyFont="1" applyFill="1" applyBorder="1" applyAlignment="1" applyProtection="1">
      <alignment horizontal="center" vertical="center" wrapText="1"/>
    </xf>
    <xf numFmtId="166" fontId="2" fillId="5" borderId="1" xfId="0" applyNumberFormat="1" applyFont="1" applyFill="1" applyBorder="1" applyAlignment="1" applyProtection="1">
      <alignment horizontal="center" vertical="center" wrapText="1"/>
    </xf>
    <xf numFmtId="1" fontId="2" fillId="5" borderId="3" xfId="0" applyNumberFormat="1" applyFont="1" applyFill="1" applyBorder="1" applyAlignment="1" applyProtection="1">
      <alignment horizontal="center" vertical="center" wrapText="1"/>
    </xf>
    <xf numFmtId="1" fontId="8" fillId="2" borderId="1" xfId="0" applyNumberFormat="1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164" fontId="2" fillId="5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8" fillId="5" borderId="1" xfId="0" applyNumberFormat="1" applyFont="1" applyFill="1" applyBorder="1" applyAlignment="1" applyProtection="1">
      <alignment horizontal="center" vertical="center"/>
    </xf>
    <xf numFmtId="0" fontId="2" fillId="5" borderId="1" xfId="0" applyNumberFormat="1" applyFont="1" applyFill="1" applyBorder="1" applyAlignment="1" applyProtection="1">
      <alignment horizontal="left" vertical="center"/>
    </xf>
    <xf numFmtId="0" fontId="2" fillId="5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 wrapText="1"/>
    </xf>
    <xf numFmtId="2" fontId="2" fillId="2" borderId="1" xfId="0" applyNumberFormat="1" applyFont="1" applyFill="1" applyBorder="1" applyAlignment="1" applyProtection="1">
      <alignment horizontal="center" vertical="center"/>
    </xf>
    <xf numFmtId="1" fontId="2" fillId="5" borderId="1" xfId="0" applyNumberFormat="1" applyFont="1" applyFill="1" applyBorder="1" applyAlignment="1" applyProtection="1">
      <alignment horizontal="center" vertical="center"/>
    </xf>
    <xf numFmtId="2" fontId="2" fillId="5" borderId="1" xfId="0" applyNumberFormat="1" applyFont="1" applyFill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165" fontId="2" fillId="5" borderId="1" xfId="0" applyNumberFormat="1" applyFont="1" applyFill="1" applyBorder="1" applyAlignment="1" applyProtection="1">
      <alignment horizontal="center" vertical="center" wrapText="1"/>
    </xf>
    <xf numFmtId="1" fontId="10" fillId="5" borderId="1" xfId="0" applyNumberFormat="1" applyFont="1" applyFill="1" applyBorder="1" applyAlignment="1" applyProtection="1">
      <alignment horizontal="center" vertical="center" wrapText="1"/>
    </xf>
    <xf numFmtId="1" fontId="2" fillId="5" borderId="1" xfId="0" applyNumberFormat="1" applyFont="1" applyFill="1" applyBorder="1" applyAlignment="1" applyProtection="1">
      <alignment horizontal="left" vertical="center" wrapText="1"/>
    </xf>
    <xf numFmtId="1" fontId="2" fillId="2" borderId="1" xfId="0" applyNumberFormat="1" applyFont="1" applyFill="1" applyBorder="1" applyAlignment="1" applyProtection="1">
      <alignment horizontal="left" vertical="center" wrapText="1"/>
    </xf>
    <xf numFmtId="1" fontId="11" fillId="5" borderId="1" xfId="0" applyNumberFormat="1" applyFont="1" applyFill="1" applyBorder="1" applyAlignment="1" applyProtection="1">
      <alignment horizontal="center" vertical="center" wrapText="1"/>
    </xf>
    <xf numFmtId="1" fontId="11" fillId="5" borderId="1" xfId="0" applyNumberFormat="1" applyFont="1" applyFill="1" applyBorder="1" applyAlignment="1" applyProtection="1">
      <alignment horizontal="left" vertical="center" wrapText="1"/>
    </xf>
    <xf numFmtId="2" fontId="11" fillId="5" borderId="1" xfId="0" applyNumberFormat="1" applyFont="1" applyFill="1" applyBorder="1" applyAlignment="1" applyProtection="1">
      <alignment horizontal="center" vertical="center" wrapText="1"/>
    </xf>
    <xf numFmtId="1" fontId="2" fillId="6" borderId="1" xfId="0" applyNumberFormat="1" applyFont="1" applyFill="1" applyBorder="1" applyAlignment="1" applyProtection="1">
      <alignment horizontal="center" vertical="center" wrapText="1"/>
    </xf>
    <xf numFmtId="1" fontId="2" fillId="6" borderId="1" xfId="0" applyNumberFormat="1" applyFont="1" applyFill="1" applyBorder="1" applyAlignment="1" applyProtection="1">
      <alignment horizontal="left" vertical="center" wrapText="1"/>
    </xf>
    <xf numFmtId="2" fontId="2" fillId="6" borderId="1" xfId="0" applyNumberFormat="1" applyFont="1" applyFill="1" applyBorder="1" applyAlignment="1" applyProtection="1">
      <alignment horizontal="center" vertical="center" wrapText="1"/>
    </xf>
    <xf numFmtId="167" fontId="2" fillId="2" borderId="1" xfId="0" applyNumberFormat="1" applyFont="1" applyFill="1" applyBorder="1" applyAlignment="1" applyProtection="1">
      <alignment horizontal="center" vertical="center" wrapText="1"/>
    </xf>
    <xf numFmtId="168" fontId="2" fillId="2" borderId="1" xfId="0" applyNumberFormat="1" applyFont="1" applyFill="1" applyBorder="1" applyAlignment="1" applyProtection="1">
      <alignment horizontal="center" vertical="center" wrapText="1"/>
    </xf>
    <xf numFmtId="0" fontId="14" fillId="0" borderId="0" xfId="2" applyNumberFormat="1" applyFont="1" applyBorder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 applyProtection="1">
      <alignment horizontal="center" vertical="center" wrapText="1"/>
    </xf>
    <xf numFmtId="0" fontId="8" fillId="4" borderId="3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/>
    </xf>
    <xf numFmtId="0" fontId="9" fillId="3" borderId="3" xfId="0" applyNumberFormat="1" applyFont="1" applyFill="1" applyBorder="1" applyAlignment="1" applyProtection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0" fontId="8" fillId="2" borderId="3" xfId="0" applyNumberFormat="1" applyFont="1" applyFill="1" applyBorder="1" applyAlignment="1" applyProtection="1">
      <alignment horizontal="center" vertical="center"/>
    </xf>
    <xf numFmtId="1" fontId="8" fillId="2" borderId="2" xfId="0" applyNumberFormat="1" applyFont="1" applyFill="1" applyBorder="1" applyAlignment="1" applyProtection="1">
      <alignment horizontal="center" vertical="center" wrapText="1"/>
    </xf>
    <xf numFmtId="1" fontId="8" fillId="2" borderId="3" xfId="0" applyNumberFormat="1" applyFont="1" applyFill="1" applyBorder="1" applyAlignment="1" applyProtection="1">
      <alignment horizontal="center" vertical="center" wrapText="1"/>
    </xf>
    <xf numFmtId="1" fontId="8" fillId="2" borderId="4" xfId="0" applyNumberFormat="1" applyFont="1" applyFill="1" applyBorder="1" applyAlignment="1" applyProtection="1">
      <alignment horizontal="center" vertical="center" wrapText="1"/>
    </xf>
    <xf numFmtId="1" fontId="9" fillId="3" borderId="2" xfId="0" applyNumberFormat="1" applyFont="1" applyFill="1" applyBorder="1" applyAlignment="1" applyProtection="1">
      <alignment horizontal="center" vertical="center" wrapText="1"/>
    </xf>
    <xf numFmtId="1" fontId="9" fillId="3" borderId="3" xfId="0" applyNumberFormat="1" applyFont="1" applyFill="1" applyBorder="1" applyAlignment="1" applyProtection="1">
      <alignment horizontal="center" vertical="center" wrapText="1"/>
    </xf>
    <xf numFmtId="1" fontId="9" fillId="3" borderId="4" xfId="0" applyNumberFormat="1" applyFont="1" applyFill="1" applyBorder="1" applyAlignment="1" applyProtection="1">
      <alignment horizontal="center" vertical="center" wrapText="1"/>
    </xf>
    <xf numFmtId="1" fontId="8" fillId="4" borderId="2" xfId="0" applyNumberFormat="1" applyFont="1" applyFill="1" applyBorder="1" applyAlignment="1" applyProtection="1">
      <alignment horizontal="center" vertical="center" wrapText="1"/>
    </xf>
    <xf numFmtId="1" fontId="8" fillId="4" borderId="3" xfId="0" applyNumberFormat="1" applyFont="1" applyFill="1" applyBorder="1" applyAlignment="1" applyProtection="1">
      <alignment horizontal="center" vertical="center" wrapText="1"/>
    </xf>
    <xf numFmtId="1" fontId="8" fillId="4" borderId="4" xfId="0" applyNumberFormat="1" applyFont="1" applyFill="1" applyBorder="1" applyAlignment="1" applyProtection="1">
      <alignment horizontal="center" vertical="center" wrapText="1"/>
    </xf>
    <xf numFmtId="0" fontId="13" fillId="0" borderId="0" xfId="2" applyNumberFormat="1" applyFont="1" applyBorder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4" fillId="0" borderId="0" xfId="2" applyNumberFormat="1" applyFont="1" applyBorder="1" applyAlignment="1">
      <alignment horizontal="left" vertical="center" wrapText="1"/>
    </xf>
    <xf numFmtId="0" fontId="14" fillId="0" borderId="0" xfId="2" applyNumberFormat="1" applyFont="1" applyBorder="1" applyAlignment="1">
      <alignment horizontal="left" vertical="top" wrapText="1"/>
    </xf>
    <xf numFmtId="0" fontId="15" fillId="0" borderId="0" xfId="0" applyFont="1" applyFill="1" applyAlignment="1">
      <alignment horizontal="left" vertical="center" wrapText="1"/>
    </xf>
    <xf numFmtId="0" fontId="14" fillId="0" borderId="5" xfId="2" applyNumberFormat="1" applyFont="1" applyBorder="1" applyAlignment="1">
      <alignment horizontal="left" vertical="center" wrapText="1"/>
    </xf>
    <xf numFmtId="0" fontId="14" fillId="0" borderId="6" xfId="2" applyNumberFormat="1" applyFont="1" applyBorder="1" applyAlignment="1">
      <alignment horizontal="left" vertical="center" wrapText="1"/>
    </xf>
    <xf numFmtId="0" fontId="14" fillId="0" borderId="7" xfId="2" applyNumberFormat="1" applyFont="1" applyBorder="1" applyAlignment="1">
      <alignment horizontal="left" vertical="center" wrapText="1"/>
    </xf>
    <xf numFmtId="0" fontId="16" fillId="0" borderId="0" xfId="0" applyFont="1" applyBorder="1" applyAlignment="1">
      <alignment horizontal="right" vertical="center"/>
    </xf>
  </cellXfs>
  <cellStyles count="3">
    <cellStyle name="Обычный" xfId="0" builtinId="0"/>
    <cellStyle name="Обычный 3" xfId="1" xr:uid="{00000000-0005-0000-0000-000001000000}"/>
    <cellStyle name="Обычный_ВЛ-6кВ №4, №5 (на сайте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370</xdr:row>
      <xdr:rowOff>0</xdr:rowOff>
    </xdr:from>
    <xdr:to>
      <xdr:col>1</xdr:col>
      <xdr:colOff>523875</xdr:colOff>
      <xdr:row>370</xdr:row>
      <xdr:rowOff>323179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57250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370</xdr:row>
      <xdr:rowOff>0</xdr:rowOff>
    </xdr:from>
    <xdr:to>
      <xdr:col>1</xdr:col>
      <xdr:colOff>523875</xdr:colOff>
      <xdr:row>370</xdr:row>
      <xdr:rowOff>323179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857250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370</xdr:row>
      <xdr:rowOff>0</xdr:rowOff>
    </xdr:from>
    <xdr:to>
      <xdr:col>1</xdr:col>
      <xdr:colOff>523875</xdr:colOff>
      <xdr:row>370</xdr:row>
      <xdr:rowOff>323179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57250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370</xdr:row>
      <xdr:rowOff>0</xdr:rowOff>
    </xdr:from>
    <xdr:to>
      <xdr:col>1</xdr:col>
      <xdr:colOff>523875</xdr:colOff>
      <xdr:row>370</xdr:row>
      <xdr:rowOff>323179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57250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370</xdr:row>
      <xdr:rowOff>0</xdr:rowOff>
    </xdr:from>
    <xdr:to>
      <xdr:col>1</xdr:col>
      <xdr:colOff>523875</xdr:colOff>
      <xdr:row>370</xdr:row>
      <xdr:rowOff>323179</xdr:rowOff>
    </xdr:to>
    <xdr:sp macro="" textlink="">
      <xdr:nvSpPr>
        <xdr:cNvPr id="10" name="Text Box 1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57250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11" name="Text Box 1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370</xdr:row>
      <xdr:rowOff>0</xdr:rowOff>
    </xdr:from>
    <xdr:to>
      <xdr:col>1</xdr:col>
      <xdr:colOff>523875</xdr:colOff>
      <xdr:row>370</xdr:row>
      <xdr:rowOff>323179</xdr:rowOff>
    </xdr:to>
    <xdr:sp macro="" textlink="">
      <xdr:nvSpPr>
        <xdr:cNvPr id="12" name="Text Box 1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57250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370</xdr:row>
      <xdr:rowOff>0</xdr:rowOff>
    </xdr:from>
    <xdr:to>
      <xdr:col>1</xdr:col>
      <xdr:colOff>523875</xdr:colOff>
      <xdr:row>370</xdr:row>
      <xdr:rowOff>323179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57250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370</xdr:row>
      <xdr:rowOff>0</xdr:rowOff>
    </xdr:from>
    <xdr:to>
      <xdr:col>1</xdr:col>
      <xdr:colOff>523875</xdr:colOff>
      <xdr:row>370</xdr:row>
      <xdr:rowOff>323179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57250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17" name="Text Box 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370</xdr:row>
      <xdr:rowOff>0</xdr:rowOff>
    </xdr:from>
    <xdr:to>
      <xdr:col>1</xdr:col>
      <xdr:colOff>523875</xdr:colOff>
      <xdr:row>370</xdr:row>
      <xdr:rowOff>323179</xdr:rowOff>
    </xdr:to>
    <xdr:sp macro="" textlink="">
      <xdr:nvSpPr>
        <xdr:cNvPr id="18" name="Text Box 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57250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370</xdr:row>
      <xdr:rowOff>0</xdr:rowOff>
    </xdr:from>
    <xdr:to>
      <xdr:col>1</xdr:col>
      <xdr:colOff>226918</xdr:colOff>
      <xdr:row>370</xdr:row>
      <xdr:rowOff>323179</xdr:rowOff>
    </xdr:to>
    <xdr:sp macro="" textlink="">
      <xdr:nvSpPr>
        <xdr:cNvPr id="19" name="Text Box 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9575" y="80533875"/>
          <a:ext cx="226918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370</xdr:row>
      <xdr:rowOff>0</xdr:rowOff>
    </xdr:from>
    <xdr:to>
      <xdr:col>1</xdr:col>
      <xdr:colOff>226918</xdr:colOff>
      <xdr:row>370</xdr:row>
      <xdr:rowOff>323179</xdr:rowOff>
    </xdr:to>
    <xdr:sp macro="" textlink="">
      <xdr:nvSpPr>
        <xdr:cNvPr id="20" name="Text Box 6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9575" y="80533875"/>
          <a:ext cx="226918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370</xdr:row>
      <xdr:rowOff>0</xdr:rowOff>
    </xdr:from>
    <xdr:to>
      <xdr:col>1</xdr:col>
      <xdr:colOff>226918</xdr:colOff>
      <xdr:row>370</xdr:row>
      <xdr:rowOff>323179</xdr:rowOff>
    </xdr:to>
    <xdr:sp macro="" textlink="">
      <xdr:nvSpPr>
        <xdr:cNvPr id="21" name="Text Box 1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9575" y="80533875"/>
          <a:ext cx="226918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370</xdr:row>
      <xdr:rowOff>0</xdr:rowOff>
    </xdr:from>
    <xdr:to>
      <xdr:col>1</xdr:col>
      <xdr:colOff>226918</xdr:colOff>
      <xdr:row>370</xdr:row>
      <xdr:rowOff>323179</xdr:rowOff>
    </xdr:to>
    <xdr:sp macro="" textlink="">
      <xdr:nvSpPr>
        <xdr:cNvPr id="22" name="Text Box 1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9575" y="80533875"/>
          <a:ext cx="226918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370</xdr:row>
      <xdr:rowOff>0</xdr:rowOff>
    </xdr:from>
    <xdr:to>
      <xdr:col>1</xdr:col>
      <xdr:colOff>226918</xdr:colOff>
      <xdr:row>370</xdr:row>
      <xdr:rowOff>323179</xdr:rowOff>
    </xdr:to>
    <xdr:sp macro="" textlink="">
      <xdr:nvSpPr>
        <xdr:cNvPr id="23" name="Text Box 1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9575" y="80533875"/>
          <a:ext cx="226918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370</xdr:row>
      <xdr:rowOff>0</xdr:rowOff>
    </xdr:from>
    <xdr:to>
      <xdr:col>1</xdr:col>
      <xdr:colOff>226918</xdr:colOff>
      <xdr:row>370</xdr:row>
      <xdr:rowOff>323179</xdr:rowOff>
    </xdr:to>
    <xdr:sp macro="" textlink="">
      <xdr:nvSpPr>
        <xdr:cNvPr id="24" name="Text Box 20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9575" y="80533875"/>
          <a:ext cx="226918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25" name="Text Box 1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26" name="Text Box 1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27" name="Text Box 1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6105525</xdr:colOff>
      <xdr:row>370</xdr:row>
      <xdr:rowOff>47625</xdr:rowOff>
    </xdr:from>
    <xdr:to>
      <xdr:col>2</xdr:col>
      <xdr:colOff>307881</xdr:colOff>
      <xdr:row>371</xdr:row>
      <xdr:rowOff>8854</xdr:rowOff>
    </xdr:to>
    <xdr:sp macro="" textlink="">
      <xdr:nvSpPr>
        <xdr:cNvPr id="28" name="Text Box 1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905500" y="80581500"/>
          <a:ext cx="307881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30" name="Text Box 14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31" name="Text Box 14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370</xdr:row>
      <xdr:rowOff>0</xdr:rowOff>
    </xdr:from>
    <xdr:to>
      <xdr:col>4</xdr:col>
      <xdr:colOff>76200</xdr:colOff>
      <xdr:row>370</xdr:row>
      <xdr:rowOff>323179</xdr:rowOff>
    </xdr:to>
    <xdr:sp macro="" textlink="">
      <xdr:nvSpPr>
        <xdr:cNvPr id="32" name="Text Box 17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7181850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33" name="Text Box 19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370</xdr:row>
      <xdr:rowOff>0</xdr:rowOff>
    </xdr:from>
    <xdr:to>
      <xdr:col>4</xdr:col>
      <xdr:colOff>76200</xdr:colOff>
      <xdr:row>370</xdr:row>
      <xdr:rowOff>323179</xdr:rowOff>
    </xdr:to>
    <xdr:sp macro="" textlink="">
      <xdr:nvSpPr>
        <xdr:cNvPr id="34" name="Text Box 17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7181850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370</xdr:row>
      <xdr:rowOff>0</xdr:rowOff>
    </xdr:from>
    <xdr:to>
      <xdr:col>4</xdr:col>
      <xdr:colOff>76200</xdr:colOff>
      <xdr:row>370</xdr:row>
      <xdr:rowOff>323179</xdr:rowOff>
    </xdr:to>
    <xdr:sp macro="" textlink="">
      <xdr:nvSpPr>
        <xdr:cNvPr id="35" name="Text Box 1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7181850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36" name="Text Box 1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37" name="Text Box 1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370</xdr:row>
      <xdr:rowOff>0</xdr:rowOff>
    </xdr:from>
    <xdr:to>
      <xdr:col>4</xdr:col>
      <xdr:colOff>76200</xdr:colOff>
      <xdr:row>370</xdr:row>
      <xdr:rowOff>323179</xdr:rowOff>
    </xdr:to>
    <xdr:sp macro="" textlink="">
      <xdr:nvSpPr>
        <xdr:cNvPr id="38" name="Text Box 1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7181850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370</xdr:row>
      <xdr:rowOff>0</xdr:rowOff>
    </xdr:from>
    <xdr:to>
      <xdr:col>4</xdr:col>
      <xdr:colOff>76200</xdr:colOff>
      <xdr:row>370</xdr:row>
      <xdr:rowOff>323179</xdr:rowOff>
    </xdr:to>
    <xdr:sp macro="" textlink="">
      <xdr:nvSpPr>
        <xdr:cNvPr id="39" name="Text Box 17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7181850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370</xdr:row>
      <xdr:rowOff>0</xdr:rowOff>
    </xdr:from>
    <xdr:to>
      <xdr:col>4</xdr:col>
      <xdr:colOff>76200</xdr:colOff>
      <xdr:row>370</xdr:row>
      <xdr:rowOff>323179</xdr:rowOff>
    </xdr:to>
    <xdr:sp macro="" textlink="">
      <xdr:nvSpPr>
        <xdr:cNvPr id="40" name="Text Box 1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7181850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371</xdr:row>
      <xdr:rowOff>121124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48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42" name="Text Box 14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371</xdr:row>
      <xdr:rowOff>121125</xdr:rowOff>
    </xdr:to>
    <xdr:sp macro="" textlink="">
      <xdr:nvSpPr>
        <xdr:cNvPr id="43" name="Text Box 14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48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1588994</xdr:colOff>
      <xdr:row>370</xdr:row>
      <xdr:rowOff>257735</xdr:rowOff>
    </xdr:from>
    <xdr:to>
      <xdr:col>5</xdr:col>
      <xdr:colOff>40060</xdr:colOff>
      <xdr:row>371</xdr:row>
      <xdr:rowOff>205892</xdr:rowOff>
    </xdr:to>
    <xdr:sp macro="" textlink="">
      <xdr:nvSpPr>
        <xdr:cNvPr id="44" name="Text Box 14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770844" y="80791610"/>
          <a:ext cx="298916" cy="3101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370</xdr:row>
      <xdr:rowOff>0</xdr:rowOff>
    </xdr:from>
    <xdr:to>
      <xdr:col>4</xdr:col>
      <xdr:colOff>76200</xdr:colOff>
      <xdr:row>370</xdr:row>
      <xdr:rowOff>323179</xdr:rowOff>
    </xdr:to>
    <xdr:sp macro="" textlink="">
      <xdr:nvSpPr>
        <xdr:cNvPr id="45" name="Text Box 17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7181850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371</xdr:row>
      <xdr:rowOff>121125</xdr:rowOff>
    </xdr:to>
    <xdr:sp macro="" textlink="">
      <xdr:nvSpPr>
        <xdr:cNvPr id="46" name="Text Box 1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48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381000</xdr:colOff>
      <xdr:row>370</xdr:row>
      <xdr:rowOff>0</xdr:rowOff>
    </xdr:from>
    <xdr:to>
      <xdr:col>4</xdr:col>
      <xdr:colOff>457200</xdr:colOff>
      <xdr:row>370</xdr:row>
      <xdr:rowOff>323179</xdr:rowOff>
    </xdr:to>
    <xdr:sp macro="" textlink="">
      <xdr:nvSpPr>
        <xdr:cNvPr id="47" name="Text Box 17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7562850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381000</xdr:colOff>
      <xdr:row>370</xdr:row>
      <xdr:rowOff>0</xdr:rowOff>
    </xdr:from>
    <xdr:to>
      <xdr:col>4</xdr:col>
      <xdr:colOff>457200</xdr:colOff>
      <xdr:row>370</xdr:row>
      <xdr:rowOff>323179</xdr:rowOff>
    </xdr:to>
    <xdr:sp macro="" textlink="">
      <xdr:nvSpPr>
        <xdr:cNvPr id="48" name="Text Box 1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7562850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370</xdr:row>
      <xdr:rowOff>0</xdr:rowOff>
    </xdr:from>
    <xdr:to>
      <xdr:col>4</xdr:col>
      <xdr:colOff>76200</xdr:colOff>
      <xdr:row>370</xdr:row>
      <xdr:rowOff>323179</xdr:rowOff>
    </xdr:to>
    <xdr:sp macro="" textlink="">
      <xdr:nvSpPr>
        <xdr:cNvPr id="49" name="Text Box 17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7181850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370</xdr:row>
      <xdr:rowOff>0</xdr:rowOff>
    </xdr:from>
    <xdr:to>
      <xdr:col>4</xdr:col>
      <xdr:colOff>76200</xdr:colOff>
      <xdr:row>370</xdr:row>
      <xdr:rowOff>323179</xdr:rowOff>
    </xdr:to>
    <xdr:sp macro="" textlink="">
      <xdr:nvSpPr>
        <xdr:cNvPr id="50" name="Text Box 17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7181850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51" name="Text Box 14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54" name="Text Box 14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55" name="Text Box 1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56" name="Text Box 14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57" name="Text Box 14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58" name="Text Box 14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59" name="Text Box 14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60" name="Text Box 1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62" name="Text Box 14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63" name="Text Box 1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64" name="Text Box 14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65" name="Text Box 1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66" name="Text Box 14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67" name="Text Box 14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68" name="Text Box 14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69" name="Text Box 14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70" name="Text Box 1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370</xdr:row>
      <xdr:rowOff>0</xdr:rowOff>
    </xdr:from>
    <xdr:to>
      <xdr:col>4</xdr:col>
      <xdr:colOff>76200</xdr:colOff>
      <xdr:row>370</xdr:row>
      <xdr:rowOff>323179</xdr:rowOff>
    </xdr:to>
    <xdr:sp macro="" textlink="">
      <xdr:nvSpPr>
        <xdr:cNvPr id="71" name="Text Box 17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7181850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370</xdr:row>
      <xdr:rowOff>0</xdr:rowOff>
    </xdr:from>
    <xdr:to>
      <xdr:col>4</xdr:col>
      <xdr:colOff>76200</xdr:colOff>
      <xdr:row>370</xdr:row>
      <xdr:rowOff>323179</xdr:rowOff>
    </xdr:to>
    <xdr:sp macro="" textlink="">
      <xdr:nvSpPr>
        <xdr:cNvPr id="72" name="Text Box 17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7181850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370</xdr:row>
      <xdr:rowOff>0</xdr:rowOff>
    </xdr:from>
    <xdr:to>
      <xdr:col>4</xdr:col>
      <xdr:colOff>76200</xdr:colOff>
      <xdr:row>370</xdr:row>
      <xdr:rowOff>323179</xdr:rowOff>
    </xdr:to>
    <xdr:sp macro="" textlink="">
      <xdr:nvSpPr>
        <xdr:cNvPr id="73" name="Text Box 1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7181850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74" name="Text Box 19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75" name="Text Box 1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76" name="Text Box 14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77" name="Text Box 14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79" name="Text Box 14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80" name="Text Box 1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81" name="Text Box 19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82" name="Text Box 14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83" name="Text Box 14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84" name="Text Box 14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85" name="Text Box 1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86" name="Text Box 19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370</xdr:row>
      <xdr:rowOff>0</xdr:rowOff>
    </xdr:from>
    <xdr:to>
      <xdr:col>4</xdr:col>
      <xdr:colOff>76200</xdr:colOff>
      <xdr:row>370</xdr:row>
      <xdr:rowOff>323179</xdr:rowOff>
    </xdr:to>
    <xdr:sp macro="" textlink="">
      <xdr:nvSpPr>
        <xdr:cNvPr id="87" name="Text Box 17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7181850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370</xdr:row>
      <xdr:rowOff>0</xdr:rowOff>
    </xdr:from>
    <xdr:to>
      <xdr:col>4</xdr:col>
      <xdr:colOff>76200</xdr:colOff>
      <xdr:row>370</xdr:row>
      <xdr:rowOff>323179</xdr:rowOff>
    </xdr:to>
    <xdr:sp macro="" textlink="">
      <xdr:nvSpPr>
        <xdr:cNvPr id="88" name="Text Box 1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7181850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370</xdr:row>
      <xdr:rowOff>0</xdr:rowOff>
    </xdr:from>
    <xdr:to>
      <xdr:col>4</xdr:col>
      <xdr:colOff>76200</xdr:colOff>
      <xdr:row>370</xdr:row>
      <xdr:rowOff>323179</xdr:rowOff>
    </xdr:to>
    <xdr:sp macro="" textlink="">
      <xdr:nvSpPr>
        <xdr:cNvPr id="89" name="Text Box 17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7181850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90" name="Text Box 14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91" name="Text Box 14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92" name="Text Box 14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93" name="Text Box 1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95" name="Text Box 1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96" name="Text Box 14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97" name="Text Box 1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98" name="Text Box 1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100" name="Text Box 14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101" name="Text Box 14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102" name="Text Box 14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103" name="Text Box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104" name="Text Box 14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381000</xdr:colOff>
      <xdr:row>370</xdr:row>
      <xdr:rowOff>0</xdr:rowOff>
    </xdr:from>
    <xdr:to>
      <xdr:col>4</xdr:col>
      <xdr:colOff>457200</xdr:colOff>
      <xdr:row>370</xdr:row>
      <xdr:rowOff>323179</xdr:rowOff>
    </xdr:to>
    <xdr:sp macro="" textlink="">
      <xdr:nvSpPr>
        <xdr:cNvPr id="105" name="Text Box 17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7562850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381000</xdr:colOff>
      <xdr:row>370</xdr:row>
      <xdr:rowOff>0</xdr:rowOff>
    </xdr:from>
    <xdr:to>
      <xdr:col>4</xdr:col>
      <xdr:colOff>457200</xdr:colOff>
      <xdr:row>370</xdr:row>
      <xdr:rowOff>323179</xdr:rowOff>
    </xdr:to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7562850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107" name="Text Box 14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108" name="Text Box 1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109" name="Text Box 14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110" name="Text Box 14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111" name="Text Box 14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112" name="Text Box 14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113" name="Text Box 1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114" name="Text Box 1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115" name="Text Box 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116" name="Text Box 14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118" name="Text Box 1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119" name="Text Box 14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120" name="Text Box 14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370</xdr:row>
      <xdr:rowOff>0</xdr:rowOff>
    </xdr:from>
    <xdr:to>
      <xdr:col>1</xdr:col>
      <xdr:colOff>533400</xdr:colOff>
      <xdr:row>370</xdr:row>
      <xdr:rowOff>323179</xdr:rowOff>
    </xdr:to>
    <xdr:sp macro="" textlink="">
      <xdr:nvSpPr>
        <xdr:cNvPr id="121" name="Text Box 14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866775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381000</xdr:colOff>
      <xdr:row>370</xdr:row>
      <xdr:rowOff>0</xdr:rowOff>
    </xdr:from>
    <xdr:to>
      <xdr:col>4</xdr:col>
      <xdr:colOff>457200</xdr:colOff>
      <xdr:row>370</xdr:row>
      <xdr:rowOff>323179</xdr:rowOff>
    </xdr:to>
    <xdr:sp macro="" textlink="">
      <xdr:nvSpPr>
        <xdr:cNvPr id="122" name="Text Box 17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7562850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381000</xdr:colOff>
      <xdr:row>370</xdr:row>
      <xdr:rowOff>0</xdr:rowOff>
    </xdr:from>
    <xdr:to>
      <xdr:col>4</xdr:col>
      <xdr:colOff>457200</xdr:colOff>
      <xdr:row>370</xdr:row>
      <xdr:rowOff>323179</xdr:rowOff>
    </xdr:to>
    <xdr:sp macro="" textlink="">
      <xdr:nvSpPr>
        <xdr:cNvPr id="123" name="Text Box 17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7562850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381000</xdr:colOff>
      <xdr:row>370</xdr:row>
      <xdr:rowOff>0</xdr:rowOff>
    </xdr:from>
    <xdr:to>
      <xdr:col>4</xdr:col>
      <xdr:colOff>457200</xdr:colOff>
      <xdr:row>370</xdr:row>
      <xdr:rowOff>323179</xdr:rowOff>
    </xdr:to>
    <xdr:sp macro="" textlink="">
      <xdr:nvSpPr>
        <xdr:cNvPr id="124" name="Text Box 17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7562850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381000</xdr:colOff>
      <xdr:row>370</xdr:row>
      <xdr:rowOff>0</xdr:rowOff>
    </xdr:from>
    <xdr:to>
      <xdr:col>4</xdr:col>
      <xdr:colOff>457200</xdr:colOff>
      <xdr:row>370</xdr:row>
      <xdr:rowOff>323179</xdr:rowOff>
    </xdr:to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7562850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381000</xdr:colOff>
      <xdr:row>370</xdr:row>
      <xdr:rowOff>0</xdr:rowOff>
    </xdr:from>
    <xdr:to>
      <xdr:col>4</xdr:col>
      <xdr:colOff>457200</xdr:colOff>
      <xdr:row>370</xdr:row>
      <xdr:rowOff>323179</xdr:rowOff>
    </xdr:to>
    <xdr:sp macro="" textlink="">
      <xdr:nvSpPr>
        <xdr:cNvPr id="126" name="Text Box 1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7562850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381000</xdr:colOff>
      <xdr:row>370</xdr:row>
      <xdr:rowOff>0</xdr:rowOff>
    </xdr:from>
    <xdr:to>
      <xdr:col>4</xdr:col>
      <xdr:colOff>457200</xdr:colOff>
      <xdr:row>370</xdr:row>
      <xdr:rowOff>323179</xdr:rowOff>
    </xdr:to>
    <xdr:sp macro="" textlink="">
      <xdr:nvSpPr>
        <xdr:cNvPr id="127" name="Text Box 17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7562850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381000</xdr:colOff>
      <xdr:row>370</xdr:row>
      <xdr:rowOff>0</xdr:rowOff>
    </xdr:from>
    <xdr:to>
      <xdr:col>4</xdr:col>
      <xdr:colOff>457200</xdr:colOff>
      <xdr:row>370</xdr:row>
      <xdr:rowOff>323179</xdr:rowOff>
    </xdr:to>
    <xdr:sp macro="" textlink="">
      <xdr:nvSpPr>
        <xdr:cNvPr id="128" name="Text Box 1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7562850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381000</xdr:colOff>
      <xdr:row>370</xdr:row>
      <xdr:rowOff>0</xdr:rowOff>
    </xdr:from>
    <xdr:to>
      <xdr:col>4</xdr:col>
      <xdr:colOff>457200</xdr:colOff>
      <xdr:row>370</xdr:row>
      <xdr:rowOff>323179</xdr:rowOff>
    </xdr:to>
    <xdr:sp macro="" textlink="">
      <xdr:nvSpPr>
        <xdr:cNvPr id="129" name="Text Box 17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7562850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381000</xdr:colOff>
      <xdr:row>370</xdr:row>
      <xdr:rowOff>0</xdr:rowOff>
    </xdr:from>
    <xdr:to>
      <xdr:col>4</xdr:col>
      <xdr:colOff>457200</xdr:colOff>
      <xdr:row>370</xdr:row>
      <xdr:rowOff>323179</xdr:rowOff>
    </xdr:to>
    <xdr:sp macro="" textlink="">
      <xdr:nvSpPr>
        <xdr:cNvPr id="130" name="Text Box 17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7562850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381000</xdr:colOff>
      <xdr:row>370</xdr:row>
      <xdr:rowOff>0</xdr:rowOff>
    </xdr:from>
    <xdr:to>
      <xdr:col>4</xdr:col>
      <xdr:colOff>457200</xdr:colOff>
      <xdr:row>370</xdr:row>
      <xdr:rowOff>323179</xdr:rowOff>
    </xdr:to>
    <xdr:sp macro="" textlink="">
      <xdr:nvSpPr>
        <xdr:cNvPr id="131" name="Text Box 17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7562850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381000</xdr:colOff>
      <xdr:row>370</xdr:row>
      <xdr:rowOff>0</xdr:rowOff>
    </xdr:from>
    <xdr:to>
      <xdr:col>4</xdr:col>
      <xdr:colOff>457200</xdr:colOff>
      <xdr:row>370</xdr:row>
      <xdr:rowOff>323179</xdr:rowOff>
    </xdr:to>
    <xdr:sp macro="" textlink="">
      <xdr:nvSpPr>
        <xdr:cNvPr id="132" name="Text Box 17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7562850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381000</xdr:colOff>
      <xdr:row>370</xdr:row>
      <xdr:rowOff>0</xdr:rowOff>
    </xdr:from>
    <xdr:to>
      <xdr:col>4</xdr:col>
      <xdr:colOff>457200</xdr:colOff>
      <xdr:row>370</xdr:row>
      <xdr:rowOff>323179</xdr:rowOff>
    </xdr:to>
    <xdr:sp macro="" textlink="">
      <xdr:nvSpPr>
        <xdr:cNvPr id="133" name="Text Box 17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7562850" y="805338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2"/>
  <sheetViews>
    <sheetView tabSelected="1" view="pageBreakPreview" zoomScaleNormal="100" zoomScaleSheetLayoutView="100" workbookViewId="0">
      <selection activeCell="C1" sqref="C1:E1"/>
    </sheetView>
  </sheetViews>
  <sheetFormatPr defaultColWidth="9.1796875" defaultRowHeight="11.25" customHeight="1" outlineLevelRow="1" x14ac:dyDescent="0.2"/>
  <cols>
    <col min="1" max="1" width="6.1796875" style="1" customWidth="1"/>
    <col min="2" max="2" width="82.453125" style="1" customWidth="1"/>
    <col min="3" max="3" width="8.453125" style="1" customWidth="1"/>
    <col min="4" max="4" width="10.7265625" style="1" customWidth="1"/>
    <col min="5" max="5" width="27.7265625" style="1" customWidth="1"/>
    <col min="6" max="16384" width="9.1796875" style="1"/>
  </cols>
  <sheetData>
    <row r="1" spans="1:5" ht="24.75" customHeight="1" x14ac:dyDescent="0.2">
      <c r="A1" s="58"/>
      <c r="B1" s="58"/>
      <c r="C1" s="93" t="s">
        <v>10</v>
      </c>
      <c r="D1" s="93"/>
      <c r="E1" s="93"/>
    </row>
    <row r="2" spans="1:5" ht="24.75" customHeight="1" x14ac:dyDescent="0.2">
      <c r="A2" s="58" t="s">
        <v>0</v>
      </c>
      <c r="B2" s="58"/>
      <c r="C2" s="59" t="s">
        <v>1</v>
      </c>
      <c r="D2" s="59"/>
      <c r="E2" s="59"/>
    </row>
    <row r="3" spans="1:5" ht="13.5" customHeight="1" x14ac:dyDescent="0.2">
      <c r="A3" s="60" t="s">
        <v>2</v>
      </c>
      <c r="B3" s="60"/>
      <c r="C3" s="59" t="s">
        <v>3</v>
      </c>
      <c r="D3" s="59"/>
      <c r="E3" s="59"/>
    </row>
    <row r="4" spans="1:5" ht="19.5" customHeight="1" x14ac:dyDescent="0.2">
      <c r="A4" s="2" t="s">
        <v>4</v>
      </c>
      <c r="B4" s="3"/>
      <c r="C4" s="61" t="s">
        <v>4</v>
      </c>
      <c r="D4" s="61"/>
      <c r="E4" s="61"/>
    </row>
    <row r="5" spans="1:5" ht="15" customHeight="1" x14ac:dyDescent="0.2">
      <c r="A5" s="57"/>
      <c r="B5" s="57"/>
      <c r="C5" s="57"/>
      <c r="D5" s="57"/>
      <c r="E5" s="4"/>
    </row>
    <row r="6" spans="1:5" ht="21.75" customHeight="1" x14ac:dyDescent="0.2">
      <c r="A6" s="2" t="s">
        <v>5</v>
      </c>
      <c r="B6" s="5"/>
      <c r="C6" s="61" t="s">
        <v>6</v>
      </c>
      <c r="D6" s="61"/>
      <c r="E6" s="61"/>
    </row>
    <row r="7" spans="1:5" ht="18.75" customHeight="1" x14ac:dyDescent="0.2">
      <c r="A7" s="2" t="s">
        <v>7</v>
      </c>
      <c r="B7" s="5"/>
      <c r="C7" s="61" t="s">
        <v>7</v>
      </c>
      <c r="D7" s="61"/>
      <c r="E7" s="61"/>
    </row>
    <row r="8" spans="1:5" ht="13.5" customHeight="1" x14ac:dyDescent="0.2">
      <c r="A8" s="2"/>
      <c r="B8" s="5"/>
      <c r="C8" s="6"/>
      <c r="D8" s="7"/>
      <c r="E8" s="6"/>
    </row>
    <row r="9" spans="1:5" ht="16.5" customHeight="1" x14ac:dyDescent="0.2">
      <c r="A9" s="2"/>
      <c r="B9" s="5"/>
      <c r="C9" s="6"/>
      <c r="D9" s="7"/>
      <c r="E9" s="8"/>
    </row>
    <row r="10" spans="1:5" ht="15.75" customHeight="1" x14ac:dyDescent="0.2">
      <c r="A10" s="58" t="s">
        <v>0</v>
      </c>
      <c r="B10" s="58"/>
      <c r="C10" s="59"/>
      <c r="D10" s="59"/>
      <c r="E10" s="62"/>
    </row>
    <row r="11" spans="1:5" ht="16.5" customHeight="1" x14ac:dyDescent="0.2">
      <c r="A11" s="60" t="s">
        <v>8</v>
      </c>
      <c r="B11" s="60"/>
      <c r="C11" s="59"/>
      <c r="D11" s="59"/>
      <c r="E11" s="62"/>
    </row>
    <row r="12" spans="1:5" ht="18.75" customHeight="1" x14ac:dyDescent="0.2">
      <c r="A12" s="2" t="s">
        <v>4</v>
      </c>
      <c r="B12" s="3"/>
      <c r="C12" s="61"/>
      <c r="D12" s="61"/>
      <c r="E12" s="62"/>
    </row>
    <row r="13" spans="1:5" ht="15" customHeight="1" x14ac:dyDescent="0.2">
      <c r="A13" s="63"/>
      <c r="B13" s="63"/>
      <c r="C13" s="63"/>
      <c r="D13" s="63"/>
      <c r="E13" s="62"/>
    </row>
    <row r="14" spans="1:5" ht="15" customHeight="1" x14ac:dyDescent="0.2">
      <c r="A14" s="2" t="s">
        <v>9</v>
      </c>
      <c r="B14" s="5"/>
      <c r="C14" s="61"/>
      <c r="D14" s="61"/>
      <c r="E14" s="62"/>
    </row>
    <row r="15" spans="1:5" ht="15" customHeight="1" x14ac:dyDescent="0.2">
      <c r="A15" s="2" t="s">
        <v>7</v>
      </c>
      <c r="B15" s="5"/>
      <c r="C15" s="61"/>
      <c r="D15" s="61"/>
      <c r="E15" s="62"/>
    </row>
    <row r="16" spans="1:5" ht="15" customHeight="1" x14ac:dyDescent="0.2">
      <c r="A16" s="65"/>
      <c r="B16" s="65"/>
      <c r="C16" s="65"/>
      <c r="D16" s="65"/>
      <c r="E16" s="65"/>
    </row>
    <row r="17" spans="1:5" ht="15" customHeight="1" x14ac:dyDescent="0.2">
      <c r="A17" s="65"/>
      <c r="B17" s="65"/>
      <c r="C17" s="65"/>
      <c r="D17" s="65"/>
      <c r="E17" s="65"/>
    </row>
    <row r="18" spans="1:5" ht="15" customHeight="1" x14ac:dyDescent="0.2">
      <c r="A18" s="65"/>
      <c r="B18" s="65"/>
      <c r="C18" s="65"/>
      <c r="D18" s="65"/>
      <c r="E18" s="65"/>
    </row>
    <row r="19" spans="1:5" ht="20.25" customHeight="1" x14ac:dyDescent="0.2">
      <c r="A19" s="66" t="s">
        <v>11</v>
      </c>
      <c r="B19" s="66"/>
      <c r="C19" s="66"/>
      <c r="D19" s="66"/>
      <c r="E19" s="66"/>
    </row>
    <row r="20" spans="1:5" ht="56.25" customHeight="1" x14ac:dyDescent="0.2">
      <c r="A20" s="67" t="s">
        <v>12</v>
      </c>
      <c r="B20" s="67"/>
      <c r="C20" s="67"/>
      <c r="D20" s="67"/>
      <c r="E20" s="67"/>
    </row>
    <row r="21" spans="1:5" ht="15" customHeight="1" x14ac:dyDescent="0.2">
      <c r="A21" s="68"/>
      <c r="B21" s="68"/>
      <c r="C21" s="68"/>
      <c r="D21" s="68"/>
      <c r="E21" s="68"/>
    </row>
    <row r="22" spans="1:5" ht="20.25" customHeight="1" x14ac:dyDescent="0.2">
      <c r="A22" s="69" t="s">
        <v>13</v>
      </c>
      <c r="B22" s="69"/>
      <c r="C22" s="69"/>
      <c r="D22" s="69"/>
      <c r="E22" s="69"/>
    </row>
    <row r="23" spans="1:5" ht="13.5" customHeight="1" x14ac:dyDescent="0.2">
      <c r="A23" s="69"/>
      <c r="B23" s="69"/>
      <c r="C23" s="69"/>
      <c r="D23" s="69"/>
      <c r="E23" s="69"/>
    </row>
    <row r="24" spans="1:5" ht="20.25" customHeight="1" x14ac:dyDescent="0.2">
      <c r="A24" s="64" t="s">
        <v>14</v>
      </c>
      <c r="B24" s="64"/>
      <c r="C24" s="64"/>
      <c r="D24" s="64"/>
      <c r="E24" s="64"/>
    </row>
    <row r="25" spans="1:5" ht="20.25" customHeight="1" x14ac:dyDescent="0.2">
      <c r="A25" s="64" t="s">
        <v>15</v>
      </c>
      <c r="B25" s="64"/>
      <c r="C25" s="64"/>
      <c r="D25" s="64"/>
      <c r="E25" s="64"/>
    </row>
    <row r="26" spans="1:5" ht="20.25" customHeight="1" x14ac:dyDescent="0.2">
      <c r="A26" s="64" t="s">
        <v>16</v>
      </c>
      <c r="B26" s="64"/>
      <c r="C26" s="64"/>
      <c r="D26" s="64"/>
      <c r="E26" s="64"/>
    </row>
    <row r="27" spans="1:5" ht="20.25" customHeight="1" x14ac:dyDescent="0.2">
      <c r="A27" s="64" t="s">
        <v>17</v>
      </c>
      <c r="B27" s="64"/>
      <c r="C27" s="64"/>
      <c r="D27" s="64"/>
      <c r="E27" s="64"/>
    </row>
    <row r="28" spans="1:5" ht="20.25" customHeight="1" x14ac:dyDescent="0.2">
      <c r="A28" s="9"/>
      <c r="B28" s="9"/>
      <c r="C28" s="9"/>
      <c r="D28" s="9"/>
      <c r="E28" s="9"/>
    </row>
    <row r="29" spans="1:5" ht="26.25" customHeight="1" x14ac:dyDescent="0.2">
      <c r="A29" s="64" t="s">
        <v>18</v>
      </c>
      <c r="B29" s="64"/>
      <c r="C29" s="64"/>
      <c r="D29" s="64"/>
      <c r="E29" s="64"/>
    </row>
    <row r="30" spans="1:5" ht="37.5" customHeight="1" x14ac:dyDescent="0.2">
      <c r="A30" s="64" t="s">
        <v>19</v>
      </c>
      <c r="B30" s="64"/>
      <c r="C30" s="64"/>
      <c r="D30" s="64"/>
      <c r="E30" s="64"/>
    </row>
    <row r="31" spans="1:5" ht="37.5" customHeight="1" x14ac:dyDescent="0.2">
      <c r="A31" s="64" t="s">
        <v>20</v>
      </c>
      <c r="B31" s="64"/>
      <c r="C31" s="64"/>
      <c r="D31" s="64"/>
      <c r="E31" s="64"/>
    </row>
    <row r="32" spans="1:5" ht="18.75" customHeight="1" x14ac:dyDescent="0.2">
      <c r="A32" s="9"/>
      <c r="B32" s="9"/>
      <c r="C32" s="9"/>
      <c r="D32" s="9"/>
      <c r="E32" s="9"/>
    </row>
    <row r="33" spans="1:5" ht="20.25" customHeight="1" x14ac:dyDescent="0.2">
      <c r="A33" s="69" t="s">
        <v>21</v>
      </c>
      <c r="B33" s="69"/>
      <c r="C33" s="69"/>
      <c r="D33" s="69"/>
      <c r="E33" s="69"/>
    </row>
    <row r="34" spans="1:5" customFormat="1" ht="36" customHeight="1" x14ac:dyDescent="0.35">
      <c r="A34" s="10" t="s">
        <v>22</v>
      </c>
      <c r="B34" s="10" t="s">
        <v>23</v>
      </c>
      <c r="C34" s="10" t="s">
        <v>24</v>
      </c>
      <c r="D34" s="10" t="s">
        <v>25</v>
      </c>
      <c r="E34" s="11" t="s">
        <v>26</v>
      </c>
    </row>
    <row r="35" spans="1:5" customFormat="1" ht="12" customHeight="1" x14ac:dyDescent="0.35">
      <c r="A35" s="12">
        <v>1</v>
      </c>
      <c r="B35" s="12">
        <v>2</v>
      </c>
      <c r="C35" s="12">
        <v>3</v>
      </c>
      <c r="D35" s="12">
        <v>4</v>
      </c>
      <c r="E35" s="12">
        <v>5</v>
      </c>
    </row>
    <row r="36" spans="1:5" customFormat="1" ht="22.5" customHeight="1" x14ac:dyDescent="0.35">
      <c r="A36" s="72" t="s">
        <v>27</v>
      </c>
      <c r="B36" s="73"/>
      <c r="C36" s="73"/>
      <c r="D36" s="73"/>
      <c r="E36" s="73"/>
    </row>
    <row r="37" spans="1:5" customFormat="1" ht="12" customHeight="1" x14ac:dyDescent="0.35">
      <c r="A37" s="70" t="s">
        <v>28</v>
      </c>
      <c r="B37" s="71"/>
      <c r="C37" s="71"/>
      <c r="D37" s="71"/>
      <c r="E37" s="71"/>
    </row>
    <row r="38" spans="1:5" customFormat="1" ht="14.5" x14ac:dyDescent="0.35">
      <c r="A38" s="13">
        <v>1</v>
      </c>
      <c r="B38" s="14" t="s">
        <v>29</v>
      </c>
      <c r="C38" s="15" t="s">
        <v>30</v>
      </c>
      <c r="D38" s="16">
        <f>(2.05+2.05+0.8)*5</f>
        <v>24.499999999999996</v>
      </c>
      <c r="E38" s="17"/>
    </row>
    <row r="39" spans="1:5" customFormat="1" ht="14.5" x14ac:dyDescent="0.35">
      <c r="A39" s="13">
        <v>2</v>
      </c>
      <c r="B39" s="14" t="s">
        <v>31</v>
      </c>
      <c r="C39" s="15" t="s">
        <v>32</v>
      </c>
      <c r="D39" s="18">
        <v>5</v>
      </c>
      <c r="E39" s="17"/>
    </row>
    <row r="40" spans="1:5" customFormat="1" ht="14.5" x14ac:dyDescent="0.35">
      <c r="A40" s="13">
        <v>3</v>
      </c>
      <c r="B40" s="14" t="s">
        <v>33</v>
      </c>
      <c r="C40" s="15" t="s">
        <v>34</v>
      </c>
      <c r="D40" s="16">
        <f>(0.8*2.05)*5</f>
        <v>8.1999999999999993</v>
      </c>
      <c r="E40" s="19"/>
    </row>
    <row r="41" spans="1:5" customFormat="1" ht="27" customHeight="1" outlineLevel="1" x14ac:dyDescent="0.35">
      <c r="A41" s="20"/>
      <c r="B41" s="21" t="s">
        <v>35</v>
      </c>
      <c r="C41" s="22" t="s">
        <v>34</v>
      </c>
      <c r="D41" s="23">
        <f>D40</f>
        <v>8.1999999999999993</v>
      </c>
      <c r="E41" s="24" t="s">
        <v>36</v>
      </c>
    </row>
    <row r="42" spans="1:5" customFormat="1" ht="24" customHeight="1" x14ac:dyDescent="0.35">
      <c r="A42" s="13">
        <v>4</v>
      </c>
      <c r="B42" s="14" t="s">
        <v>37</v>
      </c>
      <c r="C42" s="15" t="s">
        <v>34</v>
      </c>
      <c r="D42" s="16">
        <f>(2.05+2.05+0.8)*5*0.2</f>
        <v>4.8999999999999995</v>
      </c>
      <c r="E42" s="25"/>
    </row>
    <row r="43" spans="1:5" customFormat="1" ht="15.75" customHeight="1" outlineLevel="1" x14ac:dyDescent="0.35">
      <c r="A43" s="20"/>
      <c r="B43" s="21" t="s">
        <v>38</v>
      </c>
      <c r="C43" s="22" t="s">
        <v>34</v>
      </c>
      <c r="D43" s="26">
        <v>5.1449999999999996</v>
      </c>
      <c r="E43" s="24"/>
    </row>
    <row r="44" spans="1:5" customFormat="1" ht="15.75" customHeight="1" x14ac:dyDescent="0.35">
      <c r="A44" s="70" t="s">
        <v>39</v>
      </c>
      <c r="B44" s="71"/>
      <c r="C44" s="71"/>
      <c r="D44" s="71"/>
      <c r="E44" s="71"/>
    </row>
    <row r="45" spans="1:5" customFormat="1" ht="15.75" customHeight="1" x14ac:dyDescent="0.35">
      <c r="A45" s="74" t="s">
        <v>40</v>
      </c>
      <c r="B45" s="75"/>
      <c r="C45" s="75"/>
      <c r="D45" s="75"/>
      <c r="E45" s="75"/>
    </row>
    <row r="46" spans="1:5" customFormat="1" ht="15.75" customHeight="1" x14ac:dyDescent="0.35">
      <c r="A46" s="13">
        <v>5</v>
      </c>
      <c r="B46" s="14" t="s">
        <v>41</v>
      </c>
      <c r="C46" s="15" t="s">
        <v>34</v>
      </c>
      <c r="D46" s="27">
        <f>21.5*2.44-8.2-4.2</f>
        <v>40.06</v>
      </c>
      <c r="E46" s="25"/>
    </row>
    <row r="47" spans="1:5" customFormat="1" ht="17.25" customHeight="1" x14ac:dyDescent="0.35">
      <c r="A47" s="13">
        <v>6</v>
      </c>
      <c r="B47" s="14" t="s">
        <v>42</v>
      </c>
      <c r="C47" s="15" t="s">
        <v>34</v>
      </c>
      <c r="D47" s="27">
        <f>D46</f>
        <v>40.06</v>
      </c>
      <c r="E47" s="25"/>
    </row>
    <row r="48" spans="1:5" customFormat="1" ht="15.75" customHeight="1" outlineLevel="1" x14ac:dyDescent="0.35">
      <c r="A48" s="20"/>
      <c r="B48" s="21" t="s">
        <v>43</v>
      </c>
      <c r="C48" s="22" t="s">
        <v>34</v>
      </c>
      <c r="D48" s="26">
        <v>40.78</v>
      </c>
      <c r="E48" s="24"/>
    </row>
    <row r="49" spans="1:5" customFormat="1" ht="14.5" x14ac:dyDescent="0.35">
      <c r="A49" s="74" t="s">
        <v>44</v>
      </c>
      <c r="B49" s="75"/>
      <c r="C49" s="75"/>
      <c r="D49" s="75"/>
      <c r="E49" s="75"/>
    </row>
    <row r="50" spans="1:5" customFormat="1" ht="14.5" x14ac:dyDescent="0.35">
      <c r="A50" s="13">
        <v>7</v>
      </c>
      <c r="B50" s="14" t="s">
        <v>45</v>
      </c>
      <c r="C50" s="15" t="s">
        <v>34</v>
      </c>
      <c r="D50" s="27">
        <f>5.6*5.15</f>
        <v>28.84</v>
      </c>
      <c r="E50" s="19"/>
    </row>
    <row r="51" spans="1:5" customFormat="1" ht="14.5" x14ac:dyDescent="0.35">
      <c r="A51" s="13">
        <v>8</v>
      </c>
      <c r="B51" s="14" t="s">
        <v>46</v>
      </c>
      <c r="C51" s="15" t="s">
        <v>30</v>
      </c>
      <c r="D51" s="16">
        <f>(5.15*2)+(5.6*2)</f>
        <v>21.5</v>
      </c>
      <c r="E51" s="19"/>
    </row>
    <row r="52" spans="1:5" customFormat="1" ht="18" customHeight="1" x14ac:dyDescent="0.35">
      <c r="A52" s="13">
        <v>9</v>
      </c>
      <c r="B52" s="14" t="s">
        <v>47</v>
      </c>
      <c r="C52" s="15" t="s">
        <v>34</v>
      </c>
      <c r="D52" s="27">
        <f>5.6*5.15</f>
        <v>28.84</v>
      </c>
      <c r="E52" s="19"/>
    </row>
    <row r="53" spans="1:5" customFormat="1" ht="20" outlineLevel="1" x14ac:dyDescent="0.35">
      <c r="A53" s="20"/>
      <c r="B53" s="21" t="s">
        <v>48</v>
      </c>
      <c r="C53" s="22" t="s">
        <v>34</v>
      </c>
      <c r="D53" s="26">
        <v>29.416799999999999</v>
      </c>
      <c r="E53" s="28"/>
    </row>
    <row r="54" spans="1:5" customFormat="1" ht="14.5" outlineLevel="1" x14ac:dyDescent="0.35">
      <c r="A54" s="20"/>
      <c r="B54" s="21" t="s">
        <v>49</v>
      </c>
      <c r="C54" s="22" t="s">
        <v>50</v>
      </c>
      <c r="D54" s="26">
        <v>7.78</v>
      </c>
      <c r="E54" s="28"/>
    </row>
    <row r="55" spans="1:5" customFormat="1" ht="14.5" x14ac:dyDescent="0.35">
      <c r="A55" s="13">
        <v>10</v>
      </c>
      <c r="B55" s="14" t="s">
        <v>51</v>
      </c>
      <c r="C55" s="15" t="s">
        <v>30</v>
      </c>
      <c r="D55" s="16">
        <f>(5.15*2)+(5.6*2)</f>
        <v>21.5</v>
      </c>
      <c r="E55" s="19"/>
    </row>
    <row r="56" spans="1:5" customFormat="1" ht="14.5" outlineLevel="1" x14ac:dyDescent="0.35">
      <c r="A56" s="20"/>
      <c r="B56" s="21" t="s">
        <v>52</v>
      </c>
      <c r="C56" s="22" t="s">
        <v>30</v>
      </c>
      <c r="D56" s="24">
        <v>21.715</v>
      </c>
      <c r="E56" s="28"/>
    </row>
    <row r="57" spans="1:5" customFormat="1" ht="14.5" x14ac:dyDescent="0.35">
      <c r="A57" s="74" t="s">
        <v>53</v>
      </c>
      <c r="B57" s="75"/>
      <c r="C57" s="75"/>
      <c r="D57" s="75"/>
      <c r="E57" s="75"/>
    </row>
    <row r="58" spans="1:5" customFormat="1" ht="14.5" x14ac:dyDescent="0.35">
      <c r="A58" s="13">
        <v>11</v>
      </c>
      <c r="B58" s="14" t="s">
        <v>46</v>
      </c>
      <c r="C58" s="15" t="s">
        <v>30</v>
      </c>
      <c r="D58" s="16">
        <f t="shared" ref="D58:D59" si="0">(5.15*2)+(5.6*2)</f>
        <v>21.5</v>
      </c>
      <c r="E58" s="19"/>
    </row>
    <row r="59" spans="1:5" customFormat="1" ht="14.5" x14ac:dyDescent="0.35">
      <c r="A59" s="13">
        <v>12</v>
      </c>
      <c r="B59" s="14" t="s">
        <v>54</v>
      </c>
      <c r="C59" s="15" t="s">
        <v>30</v>
      </c>
      <c r="D59" s="16">
        <f t="shared" si="0"/>
        <v>21.5</v>
      </c>
      <c r="E59" s="19"/>
    </row>
    <row r="60" spans="1:5" customFormat="1" ht="14.5" outlineLevel="1" x14ac:dyDescent="0.35">
      <c r="A60" s="20"/>
      <c r="B60" s="21" t="s">
        <v>55</v>
      </c>
      <c r="C60" s="22" t="s">
        <v>30</v>
      </c>
      <c r="D60" s="24">
        <v>21.715</v>
      </c>
      <c r="E60" s="28"/>
    </row>
    <row r="61" spans="1:5" customFormat="1" ht="14.5" x14ac:dyDescent="0.35">
      <c r="A61" s="70" t="s">
        <v>56</v>
      </c>
      <c r="B61" s="71"/>
      <c r="C61" s="71"/>
      <c r="D61" s="71"/>
      <c r="E61" s="71"/>
    </row>
    <row r="62" spans="1:5" customFormat="1" ht="14.5" x14ac:dyDescent="0.35">
      <c r="A62" s="74" t="s">
        <v>40</v>
      </c>
      <c r="B62" s="75"/>
      <c r="C62" s="75"/>
      <c r="D62" s="75"/>
      <c r="E62" s="75"/>
    </row>
    <row r="63" spans="1:5" customFormat="1" ht="14.5" x14ac:dyDescent="0.35">
      <c r="A63" s="13">
        <v>13</v>
      </c>
      <c r="B63" s="14" t="s">
        <v>57</v>
      </c>
      <c r="C63" s="15" t="s">
        <v>58</v>
      </c>
      <c r="D63" s="27">
        <f>2.36*1.5*0.3</f>
        <v>1.0620000000000001</v>
      </c>
      <c r="E63" s="13" t="s">
        <v>59</v>
      </c>
    </row>
    <row r="64" spans="1:5" customFormat="1" ht="14.5" outlineLevel="1" x14ac:dyDescent="0.35">
      <c r="A64" s="20"/>
      <c r="B64" s="21" t="s">
        <v>60</v>
      </c>
      <c r="C64" s="22" t="s">
        <v>32</v>
      </c>
      <c r="D64" s="29">
        <v>30</v>
      </c>
      <c r="E64" s="28"/>
    </row>
    <row r="65" spans="1:5" customFormat="1" ht="14.5" outlineLevel="1" x14ac:dyDescent="0.35">
      <c r="A65" s="20"/>
      <c r="B65" s="21" t="s">
        <v>61</v>
      </c>
      <c r="C65" s="22" t="s">
        <v>58</v>
      </c>
      <c r="D65" s="26">
        <v>0.12</v>
      </c>
      <c r="E65" s="28"/>
    </row>
    <row r="66" spans="1:5" customFormat="1" ht="20" x14ac:dyDescent="0.35">
      <c r="A66" s="13">
        <v>14</v>
      </c>
      <c r="B66" s="14" t="s">
        <v>62</v>
      </c>
      <c r="C66" s="15" t="s">
        <v>34</v>
      </c>
      <c r="D66" s="27">
        <v>28.62</v>
      </c>
      <c r="E66" s="19"/>
    </row>
    <row r="67" spans="1:5" customFormat="1" ht="14.5" x14ac:dyDescent="0.35">
      <c r="A67" s="13">
        <v>15</v>
      </c>
      <c r="B67" s="14" t="s">
        <v>63</v>
      </c>
      <c r="C67" s="15" t="s">
        <v>34</v>
      </c>
      <c r="D67" s="27">
        <v>28.62</v>
      </c>
      <c r="E67" s="19"/>
    </row>
    <row r="68" spans="1:5" customFormat="1" ht="14.5" outlineLevel="1" x14ac:dyDescent="0.35">
      <c r="A68" s="20"/>
      <c r="B68" s="21" t="s">
        <v>64</v>
      </c>
      <c r="C68" s="22" t="s">
        <v>50</v>
      </c>
      <c r="D68" s="26">
        <v>5.7240000000000002</v>
      </c>
      <c r="E68" s="28"/>
    </row>
    <row r="69" spans="1:5" customFormat="1" ht="14.5" x14ac:dyDescent="0.35">
      <c r="A69" s="13">
        <v>16</v>
      </c>
      <c r="B69" s="14" t="s">
        <v>65</v>
      </c>
      <c r="C69" s="15" t="s">
        <v>34</v>
      </c>
      <c r="D69" s="27">
        <v>28.62</v>
      </c>
      <c r="E69" s="19"/>
    </row>
    <row r="70" spans="1:5" customFormat="1" ht="14.5" outlineLevel="1" x14ac:dyDescent="0.35">
      <c r="A70" s="20"/>
      <c r="B70" s="21" t="s">
        <v>66</v>
      </c>
      <c r="C70" s="22" t="s">
        <v>50</v>
      </c>
      <c r="D70" s="20">
        <v>18</v>
      </c>
      <c r="E70" s="28"/>
    </row>
    <row r="71" spans="1:5" customFormat="1" ht="14.5" x14ac:dyDescent="0.35">
      <c r="A71" s="76" t="s">
        <v>44</v>
      </c>
      <c r="B71" s="77"/>
      <c r="C71" s="77"/>
      <c r="D71" s="77"/>
      <c r="E71" s="78"/>
    </row>
    <row r="72" spans="1:5" customFormat="1" ht="14.5" x14ac:dyDescent="0.35">
      <c r="A72" s="13">
        <v>17</v>
      </c>
      <c r="B72" s="14" t="s">
        <v>45</v>
      </c>
      <c r="C72" s="13" t="s">
        <v>34</v>
      </c>
      <c r="D72" s="25">
        <f>3.8*2.4</f>
        <v>9.1199999999999992</v>
      </c>
      <c r="E72" s="30"/>
    </row>
    <row r="73" spans="1:5" customFormat="1" ht="14.5" x14ac:dyDescent="0.35">
      <c r="A73" s="13">
        <v>18</v>
      </c>
      <c r="B73" s="14" t="s">
        <v>46</v>
      </c>
      <c r="C73" s="13" t="s">
        <v>30</v>
      </c>
      <c r="D73" s="31">
        <f>(3.8*2)+(2.4*2)</f>
        <v>12.399999999999999</v>
      </c>
      <c r="E73" s="30"/>
    </row>
    <row r="74" spans="1:5" customFormat="1" ht="14.5" x14ac:dyDescent="0.35">
      <c r="A74" s="13">
        <v>19</v>
      </c>
      <c r="B74" s="14" t="s">
        <v>47</v>
      </c>
      <c r="C74" s="13" t="s">
        <v>34</v>
      </c>
      <c r="D74" s="25">
        <f>3.8*2.4</f>
        <v>9.1199999999999992</v>
      </c>
      <c r="E74" s="13"/>
    </row>
    <row r="75" spans="1:5" customFormat="1" ht="20" outlineLevel="1" x14ac:dyDescent="0.35">
      <c r="A75" s="20"/>
      <c r="B75" s="21" t="s">
        <v>48</v>
      </c>
      <c r="C75" s="20" t="s">
        <v>34</v>
      </c>
      <c r="D75" s="32">
        <v>9.3024000000000004</v>
      </c>
      <c r="E75" s="20"/>
    </row>
    <row r="76" spans="1:5" customFormat="1" ht="14.5" outlineLevel="1" x14ac:dyDescent="0.35">
      <c r="A76" s="20"/>
      <c r="B76" s="21" t="s">
        <v>49</v>
      </c>
      <c r="C76" s="20" t="s">
        <v>50</v>
      </c>
      <c r="D76" s="24">
        <v>2.46</v>
      </c>
      <c r="E76" s="20"/>
    </row>
    <row r="77" spans="1:5" customFormat="1" ht="14.5" x14ac:dyDescent="0.35">
      <c r="A77" s="13">
        <v>20</v>
      </c>
      <c r="B77" s="14" t="s">
        <v>51</v>
      </c>
      <c r="C77" s="13" t="s">
        <v>30</v>
      </c>
      <c r="D77" s="31">
        <f>(3.8*2)+(2.4*2)</f>
        <v>12.399999999999999</v>
      </c>
      <c r="E77" s="13"/>
    </row>
    <row r="78" spans="1:5" customFormat="1" ht="14.5" outlineLevel="1" x14ac:dyDescent="0.35">
      <c r="A78" s="20"/>
      <c r="B78" s="21" t="s">
        <v>52</v>
      </c>
      <c r="C78" s="20" t="s">
        <v>30</v>
      </c>
      <c r="D78" s="24">
        <v>12.523999999999999</v>
      </c>
      <c r="E78" s="20"/>
    </row>
    <row r="79" spans="1:5" customFormat="1" ht="14.5" x14ac:dyDescent="0.35">
      <c r="A79" s="70" t="s">
        <v>67</v>
      </c>
      <c r="B79" s="71"/>
      <c r="C79" s="71"/>
      <c r="D79" s="71"/>
      <c r="E79" s="71"/>
    </row>
    <row r="80" spans="1:5" customFormat="1" ht="14.5" x14ac:dyDescent="0.35">
      <c r="A80" s="74" t="s">
        <v>40</v>
      </c>
      <c r="B80" s="75"/>
      <c r="C80" s="75"/>
      <c r="D80" s="75"/>
      <c r="E80" s="75"/>
    </row>
    <row r="81" spans="1:5" customFormat="1" ht="14.5" x14ac:dyDescent="0.35">
      <c r="A81" s="33">
        <v>21</v>
      </c>
      <c r="B81" s="34" t="s">
        <v>68</v>
      </c>
      <c r="C81" s="33" t="s">
        <v>30</v>
      </c>
      <c r="D81" s="33">
        <v>2.5</v>
      </c>
      <c r="E81" s="35"/>
    </row>
    <row r="82" spans="1:5" customFormat="1" ht="14.5" outlineLevel="1" x14ac:dyDescent="0.35">
      <c r="A82" s="36"/>
      <c r="B82" s="37" t="s">
        <v>69</v>
      </c>
      <c r="C82" s="38" t="s">
        <v>58</v>
      </c>
      <c r="D82" s="38">
        <v>5.0000000000000001E-3</v>
      </c>
      <c r="E82" s="36"/>
    </row>
    <row r="83" spans="1:5" customFormat="1" ht="20" x14ac:dyDescent="0.35">
      <c r="A83" s="33">
        <v>22</v>
      </c>
      <c r="B83" s="39" t="s">
        <v>70</v>
      </c>
      <c r="C83" s="33" t="s">
        <v>34</v>
      </c>
      <c r="D83" s="33">
        <v>7.96</v>
      </c>
      <c r="E83" s="35"/>
    </row>
    <row r="84" spans="1:5" customFormat="1" ht="14.5" outlineLevel="1" x14ac:dyDescent="0.35">
      <c r="A84" s="36"/>
      <c r="B84" s="37" t="s">
        <v>71</v>
      </c>
      <c r="C84" s="38" t="s">
        <v>50</v>
      </c>
      <c r="D84" s="38">
        <v>6</v>
      </c>
      <c r="E84" s="36"/>
    </row>
    <row r="85" spans="1:5" customFormat="1" ht="14.5" x14ac:dyDescent="0.35">
      <c r="A85" s="33">
        <v>23</v>
      </c>
      <c r="B85" s="39" t="s">
        <v>72</v>
      </c>
      <c r="C85" s="33" t="s">
        <v>34</v>
      </c>
      <c r="D85" s="33">
        <v>14.53</v>
      </c>
      <c r="E85" s="35"/>
    </row>
    <row r="86" spans="1:5" customFormat="1" ht="14.5" outlineLevel="1" x14ac:dyDescent="0.35">
      <c r="A86" s="37"/>
      <c r="B86" s="37" t="s">
        <v>73</v>
      </c>
      <c r="C86" s="38" t="s">
        <v>50</v>
      </c>
      <c r="D86" s="38">
        <v>3.07</v>
      </c>
      <c r="E86" s="37"/>
    </row>
    <row r="87" spans="1:5" customFormat="1" ht="14.5" x14ac:dyDescent="0.35">
      <c r="A87" s="74" t="s">
        <v>44</v>
      </c>
      <c r="B87" s="75"/>
      <c r="C87" s="75"/>
      <c r="D87" s="75"/>
      <c r="E87" s="75"/>
    </row>
    <row r="88" spans="1:5" customFormat="1" ht="14.5" x14ac:dyDescent="0.35">
      <c r="A88" s="33">
        <v>24</v>
      </c>
      <c r="B88" s="14" t="s">
        <v>45</v>
      </c>
      <c r="C88" s="13" t="s">
        <v>34</v>
      </c>
      <c r="D88" s="40">
        <f>3.05*1.93</f>
        <v>5.8864999999999998</v>
      </c>
      <c r="E88" s="33"/>
    </row>
    <row r="89" spans="1:5" customFormat="1" ht="14.5" x14ac:dyDescent="0.35">
      <c r="A89" s="33">
        <v>25</v>
      </c>
      <c r="B89" s="14" t="s">
        <v>46</v>
      </c>
      <c r="C89" s="13" t="s">
        <v>30</v>
      </c>
      <c r="D89" s="33">
        <f>(3.05*2)+(1.93*2)</f>
        <v>9.9599999999999991</v>
      </c>
      <c r="E89" s="33"/>
    </row>
    <row r="90" spans="1:5" customFormat="1" ht="14.5" x14ac:dyDescent="0.35">
      <c r="A90" s="33">
        <v>26</v>
      </c>
      <c r="B90" s="14" t="s">
        <v>47</v>
      </c>
      <c r="C90" s="13" t="s">
        <v>34</v>
      </c>
      <c r="D90" s="40">
        <f>3.05*1.93</f>
        <v>5.8864999999999998</v>
      </c>
      <c r="E90" s="33"/>
    </row>
    <row r="91" spans="1:5" customFormat="1" ht="20" outlineLevel="1" x14ac:dyDescent="0.35">
      <c r="A91" s="38"/>
      <c r="B91" s="21" t="s">
        <v>48</v>
      </c>
      <c r="C91" s="20" t="s">
        <v>34</v>
      </c>
      <c r="D91" s="41">
        <v>6.0042299999999997</v>
      </c>
      <c r="E91" s="38"/>
    </row>
    <row r="92" spans="1:5" customFormat="1" ht="14.5" outlineLevel="1" x14ac:dyDescent="0.35">
      <c r="A92" s="38"/>
      <c r="B92" s="21" t="s">
        <v>49</v>
      </c>
      <c r="C92" s="20" t="s">
        <v>50</v>
      </c>
      <c r="D92" s="38">
        <v>1.6</v>
      </c>
      <c r="E92" s="38"/>
    </row>
    <row r="93" spans="1:5" customFormat="1" ht="14.5" x14ac:dyDescent="0.35">
      <c r="A93" s="33">
        <v>27</v>
      </c>
      <c r="B93" s="14" t="s">
        <v>51</v>
      </c>
      <c r="C93" s="13" t="s">
        <v>30</v>
      </c>
      <c r="D93" s="33">
        <f>9.96</f>
        <v>9.9600000000000009</v>
      </c>
      <c r="E93" s="33"/>
    </row>
    <row r="94" spans="1:5" customFormat="1" ht="14.5" outlineLevel="1" x14ac:dyDescent="0.35">
      <c r="A94" s="38"/>
      <c r="B94" s="21" t="s">
        <v>52</v>
      </c>
      <c r="C94" s="20" t="s">
        <v>30</v>
      </c>
      <c r="D94" s="42">
        <v>10.0596</v>
      </c>
      <c r="E94" s="38"/>
    </row>
    <row r="95" spans="1:5" customFormat="1" ht="14.5" x14ac:dyDescent="0.35">
      <c r="A95" s="70" t="s">
        <v>74</v>
      </c>
      <c r="B95" s="71"/>
      <c r="C95" s="71"/>
      <c r="D95" s="71"/>
      <c r="E95" s="71"/>
    </row>
    <row r="96" spans="1:5" customFormat="1" ht="14.5" x14ac:dyDescent="0.35">
      <c r="A96" s="74" t="s">
        <v>40</v>
      </c>
      <c r="B96" s="75"/>
      <c r="C96" s="75"/>
      <c r="D96" s="75"/>
      <c r="E96" s="75"/>
    </row>
    <row r="97" spans="1:5" customFormat="1" ht="14.5" x14ac:dyDescent="0.35">
      <c r="A97" s="33">
        <v>28</v>
      </c>
      <c r="B97" s="34" t="s">
        <v>68</v>
      </c>
      <c r="C97" s="33" t="s">
        <v>30</v>
      </c>
      <c r="D97" s="33">
        <v>2.5</v>
      </c>
      <c r="E97" s="35"/>
    </row>
    <row r="98" spans="1:5" customFormat="1" ht="14.5" outlineLevel="1" x14ac:dyDescent="0.35">
      <c r="A98" s="38"/>
      <c r="B98" s="37" t="s">
        <v>69</v>
      </c>
      <c r="C98" s="38" t="s">
        <v>58</v>
      </c>
      <c r="D98" s="38">
        <v>5.0000000000000001E-3</v>
      </c>
      <c r="E98" s="36"/>
    </row>
    <row r="99" spans="1:5" customFormat="1" ht="14.5" x14ac:dyDescent="0.35">
      <c r="A99" s="33">
        <v>29</v>
      </c>
      <c r="B99" s="34" t="s">
        <v>75</v>
      </c>
      <c r="C99" s="33" t="s">
        <v>34</v>
      </c>
      <c r="D99" s="43">
        <v>19</v>
      </c>
      <c r="E99" s="33"/>
    </row>
    <row r="100" spans="1:5" customFormat="1" ht="14.5" outlineLevel="1" x14ac:dyDescent="0.35">
      <c r="A100" s="38"/>
      <c r="B100" s="37" t="s">
        <v>76</v>
      </c>
      <c r="C100" s="38" t="s">
        <v>50</v>
      </c>
      <c r="D100" s="41">
        <v>5</v>
      </c>
      <c r="E100" s="38"/>
    </row>
    <row r="101" spans="1:5" customFormat="1" ht="14.5" x14ac:dyDescent="0.35">
      <c r="A101" s="74" t="s">
        <v>44</v>
      </c>
      <c r="B101" s="75"/>
      <c r="C101" s="75"/>
      <c r="D101" s="75"/>
      <c r="E101" s="75"/>
    </row>
    <row r="102" spans="1:5" customFormat="1" ht="14.5" x14ac:dyDescent="0.35">
      <c r="A102" s="33">
        <v>30</v>
      </c>
      <c r="B102" s="14" t="s">
        <v>45</v>
      </c>
      <c r="C102" s="13" t="s">
        <v>34</v>
      </c>
      <c r="D102" s="40">
        <f>2.3*1.95</f>
        <v>4.4849999999999994</v>
      </c>
      <c r="E102" s="33"/>
    </row>
    <row r="103" spans="1:5" customFormat="1" ht="14.5" x14ac:dyDescent="0.35">
      <c r="A103" s="33">
        <v>31</v>
      </c>
      <c r="B103" s="14" t="s">
        <v>46</v>
      </c>
      <c r="C103" s="13" t="s">
        <v>30</v>
      </c>
      <c r="D103" s="33">
        <f>8.5</f>
        <v>8.5</v>
      </c>
      <c r="E103" s="33"/>
    </row>
    <row r="104" spans="1:5" customFormat="1" ht="14.5" x14ac:dyDescent="0.35">
      <c r="A104" s="33">
        <v>32</v>
      </c>
      <c r="B104" s="14" t="s">
        <v>47</v>
      </c>
      <c r="C104" s="13" t="s">
        <v>34</v>
      </c>
      <c r="D104" s="40">
        <f>2.3*1.95</f>
        <v>4.4849999999999994</v>
      </c>
      <c r="E104" s="33"/>
    </row>
    <row r="105" spans="1:5" customFormat="1" ht="20" outlineLevel="1" x14ac:dyDescent="0.35">
      <c r="A105" s="38"/>
      <c r="B105" s="21" t="s">
        <v>48</v>
      </c>
      <c r="C105" s="20" t="s">
        <v>34</v>
      </c>
      <c r="D105" s="42">
        <v>4.5747</v>
      </c>
      <c r="E105" s="38"/>
    </row>
    <row r="106" spans="1:5" customFormat="1" ht="14.5" outlineLevel="1" x14ac:dyDescent="0.35">
      <c r="A106" s="38"/>
      <c r="B106" s="21" t="s">
        <v>49</v>
      </c>
      <c r="C106" s="20" t="s">
        <v>50</v>
      </c>
      <c r="D106" s="38">
        <v>1.21</v>
      </c>
      <c r="E106" s="38"/>
    </row>
    <row r="107" spans="1:5" customFormat="1" ht="14.5" x14ac:dyDescent="0.35">
      <c r="A107" s="13">
        <v>33</v>
      </c>
      <c r="B107" s="14" t="s">
        <v>51</v>
      </c>
      <c r="C107" s="13" t="s">
        <v>30</v>
      </c>
      <c r="D107" s="33">
        <f>8.5</f>
        <v>8.5</v>
      </c>
      <c r="E107" s="13"/>
    </row>
    <row r="108" spans="1:5" customFormat="1" ht="14.5" outlineLevel="1" x14ac:dyDescent="0.35">
      <c r="A108" s="20"/>
      <c r="B108" s="21" t="s">
        <v>52</v>
      </c>
      <c r="C108" s="20" t="s">
        <v>30</v>
      </c>
      <c r="D108" s="24">
        <v>8.5850000000000009</v>
      </c>
      <c r="E108" s="20"/>
    </row>
    <row r="109" spans="1:5" customFormat="1" ht="14.5" x14ac:dyDescent="0.35">
      <c r="A109" s="70" t="s">
        <v>77</v>
      </c>
      <c r="B109" s="71"/>
      <c r="C109" s="71"/>
      <c r="D109" s="71"/>
      <c r="E109" s="71"/>
    </row>
    <row r="110" spans="1:5" customFormat="1" ht="14.5" x14ac:dyDescent="0.35">
      <c r="A110" s="74" t="s">
        <v>40</v>
      </c>
      <c r="B110" s="75"/>
      <c r="C110" s="75"/>
      <c r="D110" s="75"/>
      <c r="E110" s="75"/>
    </row>
    <row r="111" spans="1:5" customFormat="1" ht="20" x14ac:dyDescent="0.35">
      <c r="A111" s="13">
        <v>34</v>
      </c>
      <c r="B111" s="14" t="s">
        <v>78</v>
      </c>
      <c r="C111" s="13" t="s">
        <v>58</v>
      </c>
      <c r="D111" s="17">
        <f>(0.2+0.46)*0.3</f>
        <v>0.19800000000000001</v>
      </c>
      <c r="E111" s="13" t="s">
        <v>79</v>
      </c>
    </row>
    <row r="112" spans="1:5" customFormat="1" ht="14.5" outlineLevel="1" x14ac:dyDescent="0.35">
      <c r="A112" s="20"/>
      <c r="B112" s="21" t="s">
        <v>80</v>
      </c>
      <c r="C112" s="20" t="s">
        <v>32</v>
      </c>
      <c r="D112" s="20">
        <v>77</v>
      </c>
      <c r="E112" s="20"/>
    </row>
    <row r="113" spans="1:5" customFormat="1" ht="14.5" x14ac:dyDescent="0.35">
      <c r="A113" s="13">
        <v>35</v>
      </c>
      <c r="B113" s="14" t="s">
        <v>81</v>
      </c>
      <c r="C113" s="13" t="s">
        <v>82</v>
      </c>
      <c r="D113" s="17">
        <f>(3*5.8)/1000</f>
        <v>1.7399999999999999E-2</v>
      </c>
      <c r="E113" s="13" t="s">
        <v>83</v>
      </c>
    </row>
    <row r="114" spans="1:5" customFormat="1" ht="14.5" outlineLevel="1" x14ac:dyDescent="0.35">
      <c r="A114" s="20"/>
      <c r="B114" s="21" t="s">
        <v>84</v>
      </c>
      <c r="C114" s="20" t="s">
        <v>82</v>
      </c>
      <c r="D114" s="44">
        <v>1.8096000000000001E-2</v>
      </c>
      <c r="E114" s="20"/>
    </row>
    <row r="115" spans="1:5" customFormat="1" ht="14.5" x14ac:dyDescent="0.35">
      <c r="A115" s="13">
        <v>36</v>
      </c>
      <c r="B115" s="14" t="s">
        <v>85</v>
      </c>
      <c r="C115" s="13" t="s">
        <v>34</v>
      </c>
      <c r="D115" s="25">
        <f>2.1*1</f>
        <v>2.1</v>
      </c>
      <c r="E115" s="13"/>
    </row>
    <row r="116" spans="1:5" customFormat="1" ht="14.5" outlineLevel="1" x14ac:dyDescent="0.35">
      <c r="A116" s="20"/>
      <c r="B116" s="21" t="s">
        <v>86</v>
      </c>
      <c r="C116" s="20" t="s">
        <v>32</v>
      </c>
      <c r="D116" s="20">
        <v>1</v>
      </c>
      <c r="E116" s="20"/>
    </row>
    <row r="117" spans="1:5" customFormat="1" ht="20" x14ac:dyDescent="0.35">
      <c r="A117" s="13">
        <v>37</v>
      </c>
      <c r="B117" s="14" t="s">
        <v>62</v>
      </c>
      <c r="C117" s="13" t="s">
        <v>34</v>
      </c>
      <c r="D117" s="13">
        <v>17</v>
      </c>
      <c r="E117" s="13"/>
    </row>
    <row r="118" spans="1:5" customFormat="1" ht="14.5" x14ac:dyDescent="0.35">
      <c r="A118" s="13">
        <v>38</v>
      </c>
      <c r="B118" s="14" t="s">
        <v>63</v>
      </c>
      <c r="C118" s="13" t="s">
        <v>34</v>
      </c>
      <c r="D118" s="13">
        <v>17</v>
      </c>
      <c r="E118" s="13"/>
    </row>
    <row r="119" spans="1:5" customFormat="1" ht="14.5" outlineLevel="1" x14ac:dyDescent="0.35">
      <c r="A119" s="20"/>
      <c r="B119" s="21" t="s">
        <v>64</v>
      </c>
      <c r="C119" s="20" t="s">
        <v>50</v>
      </c>
      <c r="D119" s="24">
        <v>3.4</v>
      </c>
      <c r="E119" s="20"/>
    </row>
    <row r="120" spans="1:5" customFormat="1" ht="14.5" x14ac:dyDescent="0.35">
      <c r="A120" s="13">
        <v>39</v>
      </c>
      <c r="B120" s="14" t="s">
        <v>65</v>
      </c>
      <c r="C120" s="13" t="s">
        <v>34</v>
      </c>
      <c r="D120" s="13">
        <v>17</v>
      </c>
      <c r="E120" s="13"/>
    </row>
    <row r="121" spans="1:5" customFormat="1" ht="14.5" outlineLevel="1" x14ac:dyDescent="0.35">
      <c r="A121" s="20"/>
      <c r="B121" s="21" t="s">
        <v>87</v>
      </c>
      <c r="C121" s="20" t="s">
        <v>50</v>
      </c>
      <c r="D121" s="24">
        <v>10.71</v>
      </c>
      <c r="E121" s="20"/>
    </row>
    <row r="122" spans="1:5" customFormat="1" ht="14.5" x14ac:dyDescent="0.35">
      <c r="A122" s="74" t="s">
        <v>88</v>
      </c>
      <c r="B122" s="75"/>
      <c r="C122" s="75"/>
      <c r="D122" s="75"/>
      <c r="E122" s="75"/>
    </row>
    <row r="123" spans="1:5" customFormat="1" ht="20" x14ac:dyDescent="0.35">
      <c r="A123" s="13">
        <v>40</v>
      </c>
      <c r="B123" s="14" t="s">
        <v>89</v>
      </c>
      <c r="C123" s="13" t="s">
        <v>82</v>
      </c>
      <c r="D123" s="25">
        <f>D124+D125</f>
        <v>7.0401999999999992E-2</v>
      </c>
      <c r="E123" s="13" t="s">
        <v>90</v>
      </c>
    </row>
    <row r="124" spans="1:5" customFormat="1" ht="14.5" outlineLevel="1" x14ac:dyDescent="0.35">
      <c r="A124" s="20"/>
      <c r="B124" s="21" t="s">
        <v>91</v>
      </c>
      <c r="C124" s="20" t="s">
        <v>82</v>
      </c>
      <c r="D124" s="44">
        <f>((1*3.3)*15.7)/1000</f>
        <v>5.1809999999999995E-2</v>
      </c>
      <c r="E124" s="20"/>
    </row>
    <row r="125" spans="1:5" customFormat="1" ht="14.5" outlineLevel="1" x14ac:dyDescent="0.35">
      <c r="A125" s="20"/>
      <c r="B125" s="21" t="s">
        <v>92</v>
      </c>
      <c r="C125" s="20" t="s">
        <v>82</v>
      </c>
      <c r="D125" s="44">
        <f>((3.3+3.3+1+1+8)*1.12)/1000</f>
        <v>1.8592000000000001E-2</v>
      </c>
      <c r="E125" s="20"/>
    </row>
    <row r="126" spans="1:5" customFormat="1" ht="30" x14ac:dyDescent="0.35">
      <c r="A126" s="13">
        <v>41</v>
      </c>
      <c r="B126" s="14" t="s">
        <v>93</v>
      </c>
      <c r="C126" s="13" t="s">
        <v>34</v>
      </c>
      <c r="D126" s="25">
        <f>0.022*3*23</f>
        <v>1.518</v>
      </c>
      <c r="E126" s="13"/>
    </row>
    <row r="127" spans="1:5" customFormat="1" ht="14.5" outlineLevel="1" x14ac:dyDescent="0.35">
      <c r="A127" s="20"/>
      <c r="B127" s="21" t="s">
        <v>94</v>
      </c>
      <c r="C127" s="20" t="s">
        <v>50</v>
      </c>
      <c r="D127" s="24">
        <v>0.24399999999999999</v>
      </c>
      <c r="E127" s="20"/>
    </row>
    <row r="128" spans="1:5" customFormat="1" ht="14.5" x14ac:dyDescent="0.35">
      <c r="A128" s="70" t="s">
        <v>95</v>
      </c>
      <c r="B128" s="71"/>
      <c r="C128" s="71"/>
      <c r="D128" s="71"/>
      <c r="E128" s="71"/>
    </row>
    <row r="129" spans="1:5" customFormat="1" ht="14.5" x14ac:dyDescent="0.35">
      <c r="A129" s="13">
        <v>42</v>
      </c>
      <c r="B129" s="14" t="s">
        <v>96</v>
      </c>
      <c r="C129" s="13" t="s">
        <v>32</v>
      </c>
      <c r="D129" s="13">
        <v>1</v>
      </c>
      <c r="E129" s="13"/>
    </row>
    <row r="130" spans="1:5" customFormat="1" ht="14.5" outlineLevel="1" x14ac:dyDescent="0.35">
      <c r="A130" s="20"/>
      <c r="B130" s="21" t="s">
        <v>97</v>
      </c>
      <c r="C130" s="20" t="s">
        <v>98</v>
      </c>
      <c r="D130" s="20">
        <v>1</v>
      </c>
      <c r="E130" s="45" t="s">
        <v>99</v>
      </c>
    </row>
    <row r="131" spans="1:5" customFormat="1" ht="14.5" x14ac:dyDescent="0.35">
      <c r="A131" s="13">
        <v>43</v>
      </c>
      <c r="B131" s="14" t="s">
        <v>100</v>
      </c>
      <c r="C131" s="13" t="s">
        <v>32</v>
      </c>
      <c r="D131" s="13">
        <v>1</v>
      </c>
      <c r="E131" s="13"/>
    </row>
    <row r="132" spans="1:5" customFormat="1" ht="14.5" outlineLevel="1" x14ac:dyDescent="0.35">
      <c r="A132" s="20"/>
      <c r="B132" s="21" t="s">
        <v>101</v>
      </c>
      <c r="C132" s="20" t="s">
        <v>32</v>
      </c>
      <c r="D132" s="20">
        <v>1</v>
      </c>
      <c r="E132" s="20"/>
    </row>
    <row r="133" spans="1:5" customFormat="1" ht="14.5" x14ac:dyDescent="0.35">
      <c r="A133" s="13">
        <v>44</v>
      </c>
      <c r="B133" s="14" t="s">
        <v>102</v>
      </c>
      <c r="C133" s="13" t="s">
        <v>32</v>
      </c>
      <c r="D133" s="13">
        <v>1</v>
      </c>
      <c r="E133" s="13"/>
    </row>
    <row r="134" spans="1:5" customFormat="1" ht="14.5" outlineLevel="1" x14ac:dyDescent="0.35">
      <c r="A134" s="20"/>
      <c r="B134" s="21" t="s">
        <v>103</v>
      </c>
      <c r="C134" s="20" t="s">
        <v>32</v>
      </c>
      <c r="D134" s="20">
        <v>1</v>
      </c>
      <c r="E134" s="20"/>
    </row>
    <row r="135" spans="1:5" customFormat="1" ht="14.5" outlineLevel="1" x14ac:dyDescent="0.35">
      <c r="A135" s="20"/>
      <c r="B135" s="46" t="s">
        <v>104</v>
      </c>
      <c r="C135" s="20" t="s">
        <v>32</v>
      </c>
      <c r="D135" s="20">
        <v>2</v>
      </c>
      <c r="E135" s="20"/>
    </row>
    <row r="136" spans="1:5" customFormat="1" ht="14.5" outlineLevel="1" x14ac:dyDescent="0.35">
      <c r="A136" s="20"/>
      <c r="B136" s="46" t="s">
        <v>105</v>
      </c>
      <c r="C136" s="20" t="s">
        <v>32</v>
      </c>
      <c r="D136" s="20">
        <v>2</v>
      </c>
      <c r="E136" s="20"/>
    </row>
    <row r="137" spans="1:5" customFormat="1" ht="20" x14ac:dyDescent="0.35">
      <c r="A137" s="13">
        <v>45</v>
      </c>
      <c r="B137" s="14" t="s">
        <v>106</v>
      </c>
      <c r="C137" s="13" t="s">
        <v>30</v>
      </c>
      <c r="D137" s="25">
        <f>(5.15+1.93+3.04+2.31+1.93+5.15+2.4+0.8)*2</f>
        <v>45.42</v>
      </c>
      <c r="E137" s="13"/>
    </row>
    <row r="138" spans="1:5" customFormat="1" ht="20" x14ac:dyDescent="0.35">
      <c r="A138" s="13">
        <v>46</v>
      </c>
      <c r="B138" s="14" t="s">
        <v>107</v>
      </c>
      <c r="C138" s="13" t="s">
        <v>30</v>
      </c>
      <c r="D138" s="25">
        <f>(5.15+1.93+3.04+2.31+1.93+5.15+2.4+4.08+2.4+1.47)+(0.2*7)</f>
        <v>31.259999999999998</v>
      </c>
      <c r="E138" s="13"/>
    </row>
    <row r="139" spans="1:5" customFormat="1" ht="14.5" outlineLevel="1" x14ac:dyDescent="0.35">
      <c r="A139" s="20"/>
      <c r="B139" s="21" t="s">
        <v>108</v>
      </c>
      <c r="C139" s="20" t="s">
        <v>30</v>
      </c>
      <c r="D139" s="24">
        <f>D138*1.025</f>
        <v>32.041499999999992</v>
      </c>
      <c r="E139" s="20"/>
    </row>
    <row r="140" spans="1:5" customFormat="1" ht="14.5" outlineLevel="1" x14ac:dyDescent="0.35">
      <c r="A140" s="20"/>
      <c r="B140" s="21" t="s">
        <v>109</v>
      </c>
      <c r="C140" s="20" t="s">
        <v>32</v>
      </c>
      <c r="D140" s="20">
        <v>9</v>
      </c>
      <c r="E140" s="20"/>
    </row>
    <row r="141" spans="1:5" customFormat="1" ht="14.5" outlineLevel="1" x14ac:dyDescent="0.35">
      <c r="A141" s="20"/>
      <c r="B141" s="21" t="s">
        <v>110</v>
      </c>
      <c r="C141" s="20" t="s">
        <v>32</v>
      </c>
      <c r="D141" s="20">
        <v>30</v>
      </c>
      <c r="E141" s="20"/>
    </row>
    <row r="142" spans="1:5" customFormat="1" ht="14.5" outlineLevel="1" x14ac:dyDescent="0.35">
      <c r="A142" s="20"/>
      <c r="B142" s="46" t="s">
        <v>111</v>
      </c>
      <c r="C142" s="20" t="s">
        <v>32</v>
      </c>
      <c r="D142" s="20">
        <v>3</v>
      </c>
      <c r="E142" s="20"/>
    </row>
    <row r="143" spans="1:5" customFormat="1" ht="20" x14ac:dyDescent="0.35">
      <c r="A143" s="13">
        <v>47</v>
      </c>
      <c r="B143" s="14" t="s">
        <v>112</v>
      </c>
      <c r="C143" s="13" t="s">
        <v>30</v>
      </c>
      <c r="D143" s="13">
        <v>8</v>
      </c>
      <c r="E143" s="13"/>
    </row>
    <row r="144" spans="1:5" customFormat="1" ht="14.5" outlineLevel="1" x14ac:dyDescent="0.35">
      <c r="A144" s="20"/>
      <c r="B144" s="46" t="s">
        <v>113</v>
      </c>
      <c r="C144" s="20" t="s">
        <v>30</v>
      </c>
      <c r="D144" s="32">
        <f>D143*1.025</f>
        <v>8.1999999999999993</v>
      </c>
      <c r="E144" s="20"/>
    </row>
    <row r="145" spans="1:5" customFormat="1" ht="14.5" outlineLevel="1" x14ac:dyDescent="0.35">
      <c r="A145" s="20"/>
      <c r="B145" s="46" t="s">
        <v>114</v>
      </c>
      <c r="C145" s="20" t="s">
        <v>32</v>
      </c>
      <c r="D145" s="20">
        <v>16</v>
      </c>
      <c r="E145" s="20"/>
    </row>
    <row r="146" spans="1:5" customFormat="1" ht="14.5" outlineLevel="1" x14ac:dyDescent="0.35">
      <c r="A146" s="20"/>
      <c r="B146" s="46" t="s">
        <v>115</v>
      </c>
      <c r="C146" s="20" t="s">
        <v>32</v>
      </c>
      <c r="D146" s="20">
        <v>16</v>
      </c>
      <c r="E146" s="20"/>
    </row>
    <row r="147" spans="1:5" customFormat="1" ht="14.5" outlineLevel="1" x14ac:dyDescent="0.35">
      <c r="A147" s="20"/>
      <c r="B147" s="46" t="s">
        <v>116</v>
      </c>
      <c r="C147" s="20" t="s">
        <v>32</v>
      </c>
      <c r="D147" s="20">
        <v>16</v>
      </c>
      <c r="E147" s="20"/>
    </row>
    <row r="148" spans="1:5" customFormat="1" ht="14.5" outlineLevel="1" x14ac:dyDescent="0.35">
      <c r="A148" s="20"/>
      <c r="B148" s="46" t="s">
        <v>117</v>
      </c>
      <c r="C148" s="20" t="s">
        <v>32</v>
      </c>
      <c r="D148" s="20">
        <v>16</v>
      </c>
      <c r="E148" s="20"/>
    </row>
    <row r="149" spans="1:5" customFormat="1" ht="14.5" outlineLevel="1" x14ac:dyDescent="0.35">
      <c r="A149" s="20"/>
      <c r="B149" s="46" t="s">
        <v>118</v>
      </c>
      <c r="C149" s="20" t="s">
        <v>32</v>
      </c>
      <c r="D149" s="20">
        <v>18</v>
      </c>
      <c r="E149" s="20"/>
    </row>
    <row r="150" spans="1:5" customFormat="1" ht="14.5" x14ac:dyDescent="0.35">
      <c r="A150" s="13">
        <v>48</v>
      </c>
      <c r="B150" s="14" t="s">
        <v>119</v>
      </c>
      <c r="C150" s="13" t="s">
        <v>120</v>
      </c>
      <c r="D150" s="25">
        <f>(1.56*3)+(0.78*5)</f>
        <v>8.58</v>
      </c>
      <c r="E150" s="13"/>
    </row>
    <row r="151" spans="1:5" customFormat="1" ht="14.5" outlineLevel="1" x14ac:dyDescent="0.35">
      <c r="A151" s="20"/>
      <c r="B151" s="21" t="s">
        <v>121</v>
      </c>
      <c r="C151" s="20" t="s">
        <v>32</v>
      </c>
      <c r="D151" s="20">
        <v>1</v>
      </c>
      <c r="E151" s="20" t="s">
        <v>122</v>
      </c>
    </row>
    <row r="152" spans="1:5" customFormat="1" ht="14.5" outlineLevel="1" x14ac:dyDescent="0.35">
      <c r="A152" s="20"/>
      <c r="B152" s="21" t="s">
        <v>123</v>
      </c>
      <c r="C152" s="20" t="s">
        <v>32</v>
      </c>
      <c r="D152" s="20">
        <v>5</v>
      </c>
      <c r="E152" s="20" t="s">
        <v>124</v>
      </c>
    </row>
    <row r="153" spans="1:5" customFormat="1" ht="14.5" outlineLevel="1" x14ac:dyDescent="0.35">
      <c r="A153" s="20"/>
      <c r="B153" s="21" t="s">
        <v>125</v>
      </c>
      <c r="C153" s="20" t="s">
        <v>32</v>
      </c>
      <c r="D153" s="20">
        <v>2</v>
      </c>
      <c r="E153" s="20" t="s">
        <v>126</v>
      </c>
    </row>
    <row r="154" spans="1:5" customFormat="1" ht="14.5" outlineLevel="1" x14ac:dyDescent="0.35">
      <c r="A154" s="20"/>
      <c r="B154" s="21" t="s">
        <v>127</v>
      </c>
      <c r="C154" s="20" t="s">
        <v>32</v>
      </c>
      <c r="D154" s="20">
        <v>8</v>
      </c>
      <c r="E154" s="20"/>
    </row>
    <row r="155" spans="1:5" customFormat="1" ht="14.5" x14ac:dyDescent="0.35">
      <c r="A155" s="13">
        <v>49</v>
      </c>
      <c r="B155" s="14" t="s">
        <v>128</v>
      </c>
      <c r="C155" s="13" t="s">
        <v>32</v>
      </c>
      <c r="D155" s="13">
        <v>8</v>
      </c>
      <c r="E155" s="13"/>
    </row>
    <row r="156" spans="1:5" customFormat="1" ht="14.5" outlineLevel="1" x14ac:dyDescent="0.35">
      <c r="A156" s="20"/>
      <c r="B156" s="21" t="s">
        <v>129</v>
      </c>
      <c r="C156" s="20" t="s">
        <v>32</v>
      </c>
      <c r="D156" s="20">
        <v>8</v>
      </c>
      <c r="E156" s="20"/>
    </row>
    <row r="157" spans="1:5" customFormat="1" ht="14.5" x14ac:dyDescent="0.35">
      <c r="A157" s="13">
        <v>50</v>
      </c>
      <c r="B157" s="14" t="s">
        <v>130</v>
      </c>
      <c r="C157" s="13" t="s">
        <v>32</v>
      </c>
      <c r="D157" s="13">
        <v>5</v>
      </c>
      <c r="E157" s="13"/>
    </row>
    <row r="158" spans="1:5" customFormat="1" ht="14.5" x14ac:dyDescent="0.35">
      <c r="A158" s="13">
        <v>51</v>
      </c>
      <c r="B158" s="14" t="s">
        <v>131</v>
      </c>
      <c r="C158" s="13" t="s">
        <v>30</v>
      </c>
      <c r="D158" s="31">
        <v>1.5</v>
      </c>
      <c r="E158" s="13"/>
    </row>
    <row r="159" spans="1:5" customFormat="1" ht="14.5" x14ac:dyDescent="0.35">
      <c r="A159" s="70" t="s">
        <v>132</v>
      </c>
      <c r="B159" s="71"/>
      <c r="C159" s="71"/>
      <c r="D159" s="71"/>
      <c r="E159" s="71"/>
    </row>
    <row r="160" spans="1:5" customFormat="1" ht="14.5" x14ac:dyDescent="0.35">
      <c r="A160" s="13">
        <v>52</v>
      </c>
      <c r="B160" s="14" t="s">
        <v>133</v>
      </c>
      <c r="C160" s="13" t="s">
        <v>34</v>
      </c>
      <c r="D160" s="13">
        <v>15</v>
      </c>
      <c r="E160" s="13"/>
    </row>
    <row r="161" spans="1:5" customFormat="1" ht="14.5" x14ac:dyDescent="0.35">
      <c r="A161" s="13">
        <v>53</v>
      </c>
      <c r="B161" s="14" t="s">
        <v>134</v>
      </c>
      <c r="C161" s="13" t="s">
        <v>30</v>
      </c>
      <c r="D161" s="13">
        <v>15</v>
      </c>
      <c r="E161" s="13"/>
    </row>
    <row r="162" spans="1:5" customFormat="1" ht="14.5" outlineLevel="1" x14ac:dyDescent="0.35">
      <c r="A162" s="20"/>
      <c r="B162" s="21" t="s">
        <v>135</v>
      </c>
      <c r="C162" s="20" t="s">
        <v>30</v>
      </c>
      <c r="D162" s="24">
        <v>15.105</v>
      </c>
      <c r="E162" s="20"/>
    </row>
    <row r="163" spans="1:5" customFormat="1" ht="14.5" x14ac:dyDescent="0.35">
      <c r="A163" s="13">
        <v>54</v>
      </c>
      <c r="B163" s="14" t="s">
        <v>136</v>
      </c>
      <c r="C163" s="13" t="s">
        <v>32</v>
      </c>
      <c r="D163" s="13">
        <v>1</v>
      </c>
      <c r="E163" s="13"/>
    </row>
    <row r="164" spans="1:5" customFormat="1" ht="14.5" outlineLevel="1" x14ac:dyDescent="0.35">
      <c r="A164" s="20"/>
      <c r="B164" s="21" t="s">
        <v>137</v>
      </c>
      <c r="C164" s="20" t="s">
        <v>32</v>
      </c>
      <c r="D164" s="20">
        <v>2</v>
      </c>
      <c r="E164" s="20"/>
    </row>
    <row r="165" spans="1:5" customFormat="1" ht="14.5" outlineLevel="1" x14ac:dyDescent="0.35">
      <c r="A165" s="20"/>
      <c r="B165" s="21" t="s">
        <v>138</v>
      </c>
      <c r="C165" s="20" t="s">
        <v>32</v>
      </c>
      <c r="D165" s="20">
        <v>2</v>
      </c>
      <c r="E165" s="20"/>
    </row>
    <row r="166" spans="1:5" customFormat="1" ht="20" outlineLevel="1" x14ac:dyDescent="0.35">
      <c r="A166" s="20"/>
      <c r="B166" s="21" t="s">
        <v>139</v>
      </c>
      <c r="C166" s="20" t="s">
        <v>32</v>
      </c>
      <c r="D166" s="20">
        <v>1</v>
      </c>
      <c r="E166" s="20"/>
    </row>
    <row r="167" spans="1:5" customFormat="1" ht="20" outlineLevel="1" x14ac:dyDescent="0.35">
      <c r="A167" s="20"/>
      <c r="B167" s="21" t="s">
        <v>140</v>
      </c>
      <c r="C167" s="20" t="s">
        <v>32</v>
      </c>
      <c r="D167" s="20">
        <v>1</v>
      </c>
      <c r="E167" s="20"/>
    </row>
    <row r="168" spans="1:5" customFormat="1" ht="14.5" outlineLevel="1" x14ac:dyDescent="0.35">
      <c r="A168" s="20"/>
      <c r="B168" s="21" t="s">
        <v>141</v>
      </c>
      <c r="C168" s="20" t="s">
        <v>32</v>
      </c>
      <c r="D168" s="20">
        <v>1</v>
      </c>
      <c r="E168" s="20"/>
    </row>
    <row r="169" spans="1:5" customFormat="1" ht="14.5" x14ac:dyDescent="0.35">
      <c r="A169" s="13">
        <v>55</v>
      </c>
      <c r="B169" s="14" t="s">
        <v>142</v>
      </c>
      <c r="C169" s="13" t="s">
        <v>30</v>
      </c>
      <c r="D169" s="31">
        <v>6.5</v>
      </c>
      <c r="E169" s="13"/>
    </row>
    <row r="170" spans="1:5" customFormat="1" ht="14.5" outlineLevel="1" x14ac:dyDescent="0.35">
      <c r="A170" s="20"/>
      <c r="B170" s="21" t="s">
        <v>135</v>
      </c>
      <c r="C170" s="20" t="s">
        <v>30</v>
      </c>
      <c r="D170" s="24">
        <v>6.5</v>
      </c>
      <c r="E170" s="20"/>
    </row>
    <row r="171" spans="1:5" customFormat="1" ht="14.5" x14ac:dyDescent="0.35">
      <c r="A171" s="13">
        <v>55</v>
      </c>
      <c r="B171" s="14" t="s">
        <v>143</v>
      </c>
      <c r="C171" s="13" t="s">
        <v>32</v>
      </c>
      <c r="D171" s="13">
        <v>1</v>
      </c>
      <c r="E171" s="13"/>
    </row>
    <row r="172" spans="1:5" customFormat="1" ht="14.5" outlineLevel="1" x14ac:dyDescent="0.35">
      <c r="A172" s="20"/>
      <c r="B172" s="21" t="s">
        <v>144</v>
      </c>
      <c r="C172" s="20" t="s">
        <v>32</v>
      </c>
      <c r="D172" s="20">
        <v>1</v>
      </c>
      <c r="E172" s="20"/>
    </row>
    <row r="173" spans="1:5" customFormat="1" ht="14.5" x14ac:dyDescent="0.35">
      <c r="A173" s="13">
        <v>56</v>
      </c>
      <c r="B173" s="14" t="s">
        <v>130</v>
      </c>
      <c r="C173" s="13" t="s">
        <v>32</v>
      </c>
      <c r="D173" s="13">
        <v>1</v>
      </c>
      <c r="E173" s="13"/>
    </row>
    <row r="174" spans="1:5" customFormat="1" ht="14.5" x14ac:dyDescent="0.35">
      <c r="A174" s="13">
        <v>57</v>
      </c>
      <c r="B174" s="14" t="s">
        <v>145</v>
      </c>
      <c r="C174" s="13" t="s">
        <v>30</v>
      </c>
      <c r="D174" s="13">
        <v>12</v>
      </c>
      <c r="E174" s="13"/>
    </row>
    <row r="175" spans="1:5" customFormat="1" ht="14.5" outlineLevel="1" x14ac:dyDescent="0.35">
      <c r="A175" s="20"/>
      <c r="B175" s="46" t="s">
        <v>146</v>
      </c>
      <c r="C175" s="20" t="s">
        <v>30</v>
      </c>
      <c r="D175" s="20">
        <v>12</v>
      </c>
      <c r="E175" s="20"/>
    </row>
    <row r="176" spans="1:5" customFormat="1" ht="14.5" outlineLevel="1" x14ac:dyDescent="0.35">
      <c r="A176" s="20"/>
      <c r="B176" s="46" t="s">
        <v>147</v>
      </c>
      <c r="C176" s="20" t="s">
        <v>32</v>
      </c>
      <c r="D176" s="20">
        <v>4</v>
      </c>
      <c r="E176" s="20"/>
    </row>
    <row r="177" spans="1:5" customFormat="1" ht="14.5" outlineLevel="1" x14ac:dyDescent="0.35">
      <c r="A177" s="20"/>
      <c r="B177" s="46" t="s">
        <v>148</v>
      </c>
      <c r="C177" s="20" t="s">
        <v>32</v>
      </c>
      <c r="D177" s="20">
        <v>2</v>
      </c>
      <c r="E177" s="20"/>
    </row>
    <row r="178" spans="1:5" customFormat="1" ht="14.5" outlineLevel="1" x14ac:dyDescent="0.35">
      <c r="A178" s="20"/>
      <c r="B178" s="46" t="s">
        <v>149</v>
      </c>
      <c r="C178" s="20" t="s">
        <v>32</v>
      </c>
      <c r="D178" s="20">
        <v>2</v>
      </c>
      <c r="E178" s="20"/>
    </row>
    <row r="179" spans="1:5" customFormat="1" ht="14.5" outlineLevel="1" x14ac:dyDescent="0.35">
      <c r="A179" s="20"/>
      <c r="B179" s="46" t="s">
        <v>150</v>
      </c>
      <c r="C179" s="20" t="s">
        <v>32</v>
      </c>
      <c r="D179" s="20">
        <v>1</v>
      </c>
      <c r="E179" s="20"/>
    </row>
    <row r="180" spans="1:5" customFormat="1" ht="14.5" outlineLevel="1" x14ac:dyDescent="0.35">
      <c r="A180" s="20"/>
      <c r="B180" s="46" t="s">
        <v>151</v>
      </c>
      <c r="C180" s="20" t="s">
        <v>32</v>
      </c>
      <c r="D180" s="20">
        <v>1</v>
      </c>
      <c r="E180" s="20"/>
    </row>
    <row r="181" spans="1:5" customFormat="1" ht="14.5" outlineLevel="1" x14ac:dyDescent="0.35">
      <c r="A181" s="20"/>
      <c r="B181" s="46" t="s">
        <v>152</v>
      </c>
      <c r="C181" s="20" t="s">
        <v>32</v>
      </c>
      <c r="D181" s="20">
        <v>4</v>
      </c>
      <c r="E181" s="20"/>
    </row>
    <row r="182" spans="1:5" customFormat="1" ht="14.5" x14ac:dyDescent="0.35">
      <c r="A182" s="13">
        <v>57</v>
      </c>
      <c r="B182" s="14" t="s">
        <v>153</v>
      </c>
      <c r="C182" s="13" t="s">
        <v>98</v>
      </c>
      <c r="D182" s="13">
        <v>1</v>
      </c>
      <c r="E182" s="13"/>
    </row>
    <row r="183" spans="1:5" customFormat="1" ht="14.5" outlineLevel="1" x14ac:dyDescent="0.35">
      <c r="A183" s="20"/>
      <c r="B183" s="21" t="s">
        <v>154</v>
      </c>
      <c r="C183" s="20" t="s">
        <v>32</v>
      </c>
      <c r="D183" s="20">
        <v>1</v>
      </c>
      <c r="E183" s="20"/>
    </row>
    <row r="184" spans="1:5" customFormat="1" ht="14.5" outlineLevel="1" x14ac:dyDescent="0.35">
      <c r="A184" s="20"/>
      <c r="B184" s="21" t="s">
        <v>155</v>
      </c>
      <c r="C184" s="20" t="s">
        <v>32</v>
      </c>
      <c r="D184" s="20">
        <v>1</v>
      </c>
      <c r="E184" s="20"/>
    </row>
    <row r="185" spans="1:5" customFormat="1" ht="14.5" outlineLevel="1" x14ac:dyDescent="0.35">
      <c r="A185" s="20"/>
      <c r="B185" s="21" t="s">
        <v>156</v>
      </c>
      <c r="C185" s="20" t="s">
        <v>32</v>
      </c>
      <c r="D185" s="20">
        <v>1</v>
      </c>
      <c r="E185" s="20"/>
    </row>
    <row r="186" spans="1:5" customFormat="1" ht="14.5" x14ac:dyDescent="0.35">
      <c r="A186" s="13">
        <v>58</v>
      </c>
      <c r="B186" s="14" t="s">
        <v>157</v>
      </c>
      <c r="C186" s="13" t="s">
        <v>34</v>
      </c>
      <c r="D186" s="25">
        <v>1.65</v>
      </c>
      <c r="E186" s="13"/>
    </row>
    <row r="187" spans="1:5" customFormat="1" ht="14.5" outlineLevel="1" x14ac:dyDescent="0.35">
      <c r="A187" s="20"/>
      <c r="B187" s="21" t="s">
        <v>158</v>
      </c>
      <c r="C187" s="20" t="s">
        <v>50</v>
      </c>
      <c r="D187" s="24">
        <f>D186*5.6598</f>
        <v>9.3386699999999987</v>
      </c>
      <c r="E187" s="20"/>
    </row>
    <row r="188" spans="1:5" customFormat="1" ht="14.5" x14ac:dyDescent="0.35">
      <c r="A188" s="70" t="s">
        <v>159</v>
      </c>
      <c r="B188" s="71"/>
      <c r="C188" s="71"/>
      <c r="D188" s="71"/>
      <c r="E188" s="71"/>
    </row>
    <row r="189" spans="1:5" customFormat="1" ht="14.5" x14ac:dyDescent="0.35">
      <c r="A189" s="13">
        <v>59</v>
      </c>
      <c r="B189" s="14" t="s">
        <v>160</v>
      </c>
      <c r="C189" s="13" t="s">
        <v>30</v>
      </c>
      <c r="D189" s="13">
        <v>15</v>
      </c>
      <c r="E189" s="13"/>
    </row>
    <row r="190" spans="1:5" customFormat="1" ht="20" outlineLevel="1" x14ac:dyDescent="0.35">
      <c r="A190" s="20"/>
      <c r="B190" s="21" t="s">
        <v>161</v>
      </c>
      <c r="C190" s="20" t="s">
        <v>30</v>
      </c>
      <c r="D190" s="24">
        <v>15.15</v>
      </c>
      <c r="E190" s="20"/>
    </row>
    <row r="191" spans="1:5" customFormat="1" ht="14.5" x14ac:dyDescent="0.35">
      <c r="A191" s="13">
        <v>60</v>
      </c>
      <c r="B191" s="14" t="s">
        <v>162</v>
      </c>
      <c r="C191" s="13" t="s">
        <v>30</v>
      </c>
      <c r="D191" s="31">
        <v>6.5</v>
      </c>
      <c r="E191" s="13"/>
    </row>
    <row r="192" spans="1:5" customFormat="1" ht="14.5" outlineLevel="1" x14ac:dyDescent="0.35">
      <c r="A192" s="20"/>
      <c r="B192" s="21" t="s">
        <v>163</v>
      </c>
      <c r="C192" s="20" t="s">
        <v>30</v>
      </c>
      <c r="D192" s="24">
        <v>6.4870000000000001</v>
      </c>
      <c r="E192" s="20"/>
    </row>
    <row r="193" spans="1:5" customFormat="1" ht="14.5" outlineLevel="1" x14ac:dyDescent="0.35">
      <c r="A193" s="20"/>
      <c r="B193" s="21" t="s">
        <v>164</v>
      </c>
      <c r="C193" s="20" t="s">
        <v>32</v>
      </c>
      <c r="D193" s="20">
        <v>1</v>
      </c>
      <c r="E193" s="20"/>
    </row>
    <row r="194" spans="1:5" customFormat="1" ht="14.5" outlineLevel="1" x14ac:dyDescent="0.35">
      <c r="A194" s="20"/>
      <c r="B194" s="21" t="s">
        <v>165</v>
      </c>
      <c r="C194" s="20" t="s">
        <v>32</v>
      </c>
      <c r="D194" s="20">
        <v>1</v>
      </c>
      <c r="E194" s="20"/>
    </row>
    <row r="195" spans="1:5" customFormat="1" ht="14.5" x14ac:dyDescent="0.35">
      <c r="A195" s="13">
        <v>61</v>
      </c>
      <c r="B195" s="14" t="s">
        <v>166</v>
      </c>
      <c r="C195" s="13" t="s">
        <v>32</v>
      </c>
      <c r="D195" s="13">
        <v>1</v>
      </c>
      <c r="E195" s="13"/>
    </row>
    <row r="196" spans="1:5" ht="20.25" customHeight="1" x14ac:dyDescent="0.2">
      <c r="A196" s="79" t="s">
        <v>167</v>
      </c>
      <c r="B196" s="80"/>
      <c r="C196" s="80"/>
      <c r="D196" s="80"/>
      <c r="E196" s="81"/>
    </row>
    <row r="197" spans="1:5" ht="13.5" customHeight="1" x14ac:dyDescent="0.2">
      <c r="A197" s="82" t="s">
        <v>168</v>
      </c>
      <c r="B197" s="83"/>
      <c r="C197" s="83"/>
      <c r="D197" s="83"/>
      <c r="E197" s="84"/>
    </row>
    <row r="198" spans="1:5" ht="14.25" customHeight="1" x14ac:dyDescent="0.2">
      <c r="A198" s="76" t="s">
        <v>40</v>
      </c>
      <c r="B198" s="77"/>
      <c r="C198" s="77"/>
      <c r="D198" s="77"/>
      <c r="E198" s="78"/>
    </row>
    <row r="199" spans="1:5" ht="16.5" customHeight="1" x14ac:dyDescent="0.2">
      <c r="A199" s="13">
        <v>62</v>
      </c>
      <c r="B199" s="47" t="s">
        <v>41</v>
      </c>
      <c r="C199" s="13" t="s">
        <v>34</v>
      </c>
      <c r="D199" s="25">
        <f>32.06-2.15-3.3-3.3-3.3</f>
        <v>20.010000000000002</v>
      </c>
      <c r="E199" s="13"/>
    </row>
    <row r="200" spans="1:5" ht="27.75" customHeight="1" x14ac:dyDescent="0.2">
      <c r="A200" s="13">
        <v>63</v>
      </c>
      <c r="B200" s="47" t="s">
        <v>169</v>
      </c>
      <c r="C200" s="13" t="s">
        <v>34</v>
      </c>
      <c r="D200" s="25">
        <f>32.06-2.15-3.3-3.3-3.3</f>
        <v>20.010000000000002</v>
      </c>
      <c r="E200" s="13"/>
    </row>
    <row r="201" spans="1:5" ht="15.75" customHeight="1" outlineLevel="1" x14ac:dyDescent="0.2">
      <c r="A201" s="20"/>
      <c r="B201" s="46" t="s">
        <v>170</v>
      </c>
      <c r="C201" s="20" t="s">
        <v>34</v>
      </c>
      <c r="D201" s="24">
        <f>20.37</f>
        <v>20.37</v>
      </c>
      <c r="E201" s="20"/>
    </row>
    <row r="202" spans="1:5" ht="15.75" customHeight="1" x14ac:dyDescent="0.2">
      <c r="A202" s="76" t="s">
        <v>44</v>
      </c>
      <c r="B202" s="77"/>
      <c r="C202" s="77"/>
      <c r="D202" s="77"/>
      <c r="E202" s="78"/>
    </row>
    <row r="203" spans="1:5" ht="15.75" customHeight="1" x14ac:dyDescent="0.2">
      <c r="A203" s="13">
        <v>64</v>
      </c>
      <c r="B203" s="47" t="s">
        <v>45</v>
      </c>
      <c r="C203" s="13" t="s">
        <v>34</v>
      </c>
      <c r="D203" s="25">
        <f>2.9*2.95</f>
        <v>8.5549999999999997</v>
      </c>
      <c r="E203" s="13"/>
    </row>
    <row r="204" spans="1:5" ht="15.75" customHeight="1" x14ac:dyDescent="0.2">
      <c r="A204" s="13">
        <v>65</v>
      </c>
      <c r="B204" s="47" t="s">
        <v>171</v>
      </c>
      <c r="C204" s="13" t="s">
        <v>34</v>
      </c>
      <c r="D204" s="25">
        <f>2.9*2.95</f>
        <v>8.5549999999999997</v>
      </c>
      <c r="E204" s="13"/>
    </row>
    <row r="205" spans="1:5" ht="15.75" customHeight="1" x14ac:dyDescent="0.2">
      <c r="A205" s="13">
        <v>66</v>
      </c>
      <c r="B205" s="47" t="s">
        <v>46</v>
      </c>
      <c r="C205" s="13" t="s">
        <v>30</v>
      </c>
      <c r="D205" s="31">
        <f>(2.9*2)+(2.95*2)</f>
        <v>11.7</v>
      </c>
      <c r="E205" s="13"/>
    </row>
    <row r="206" spans="1:5" ht="15.75" customHeight="1" x14ac:dyDescent="0.2">
      <c r="A206" s="13">
        <v>67</v>
      </c>
      <c r="B206" s="47" t="s">
        <v>172</v>
      </c>
      <c r="C206" s="13" t="s">
        <v>34</v>
      </c>
      <c r="D206" s="25">
        <f t="shared" ref="D206:D213" si="1">2.9*2.95</f>
        <v>8.5549999999999997</v>
      </c>
      <c r="E206" s="13"/>
    </row>
    <row r="207" spans="1:5" ht="15.75" customHeight="1" x14ac:dyDescent="0.2">
      <c r="A207" s="13">
        <v>68</v>
      </c>
      <c r="B207" s="47" t="s">
        <v>173</v>
      </c>
      <c r="C207" s="13" t="s">
        <v>34</v>
      </c>
      <c r="D207" s="25">
        <f t="shared" si="1"/>
        <v>8.5549999999999997</v>
      </c>
      <c r="E207" s="13"/>
    </row>
    <row r="208" spans="1:5" ht="15.75" customHeight="1" x14ac:dyDescent="0.2">
      <c r="A208" s="13">
        <v>69</v>
      </c>
      <c r="B208" s="47" t="s">
        <v>174</v>
      </c>
      <c r="C208" s="13" t="s">
        <v>34</v>
      </c>
      <c r="D208" s="25">
        <f t="shared" si="1"/>
        <v>8.5549999999999997</v>
      </c>
      <c r="E208" s="13"/>
    </row>
    <row r="209" spans="1:5" ht="15.75" customHeight="1" x14ac:dyDescent="0.2">
      <c r="A209" s="13">
        <v>70</v>
      </c>
      <c r="B209" s="47" t="s">
        <v>175</v>
      </c>
      <c r="C209" s="13" t="s">
        <v>34</v>
      </c>
      <c r="D209" s="25">
        <f>D208</f>
        <v>8.5549999999999997</v>
      </c>
      <c r="E209" s="13"/>
    </row>
    <row r="210" spans="1:5" ht="15.75" customHeight="1" outlineLevel="1" x14ac:dyDescent="0.2">
      <c r="A210" s="48"/>
      <c r="B210" s="49" t="s">
        <v>176</v>
      </c>
      <c r="C210" s="48" t="s">
        <v>58</v>
      </c>
      <c r="D210" s="50">
        <f>D209*1.03*0.05</f>
        <v>0.44058250000000004</v>
      </c>
      <c r="E210" s="48"/>
    </row>
    <row r="211" spans="1:5" ht="15.75" customHeight="1" x14ac:dyDescent="0.2">
      <c r="A211" s="13">
        <v>71</v>
      </c>
      <c r="B211" s="47" t="s">
        <v>177</v>
      </c>
      <c r="C211" s="13" t="s">
        <v>34</v>
      </c>
      <c r="D211" s="25">
        <f t="shared" si="1"/>
        <v>8.5549999999999997</v>
      </c>
      <c r="E211" s="13"/>
    </row>
    <row r="212" spans="1:5" ht="15.75" customHeight="1" x14ac:dyDescent="0.2">
      <c r="A212" s="13">
        <v>71</v>
      </c>
      <c r="B212" s="47" t="s">
        <v>178</v>
      </c>
      <c r="C212" s="13" t="s">
        <v>34</v>
      </c>
      <c r="D212" s="25">
        <f t="shared" si="1"/>
        <v>8.5549999999999997</v>
      </c>
      <c r="E212" s="13"/>
    </row>
    <row r="213" spans="1:5" ht="15.75" customHeight="1" x14ac:dyDescent="0.2">
      <c r="A213" s="13">
        <v>73</v>
      </c>
      <c r="B213" s="47" t="s">
        <v>47</v>
      </c>
      <c r="C213" s="13" t="s">
        <v>34</v>
      </c>
      <c r="D213" s="25">
        <f t="shared" si="1"/>
        <v>8.5549999999999997</v>
      </c>
      <c r="E213" s="13"/>
    </row>
    <row r="214" spans="1:5" ht="27" customHeight="1" outlineLevel="1" x14ac:dyDescent="0.2">
      <c r="A214" s="20"/>
      <c r="B214" s="46" t="s">
        <v>48</v>
      </c>
      <c r="C214" s="20" t="s">
        <v>34</v>
      </c>
      <c r="D214" s="24">
        <v>8.7261000000000006</v>
      </c>
      <c r="E214" s="20"/>
    </row>
    <row r="215" spans="1:5" ht="15.75" customHeight="1" x14ac:dyDescent="0.2">
      <c r="A215" s="13">
        <v>74</v>
      </c>
      <c r="B215" s="47" t="s">
        <v>51</v>
      </c>
      <c r="C215" s="13" t="s">
        <v>30</v>
      </c>
      <c r="D215" s="31">
        <f>(2.9*2)+(2.95*2)</f>
        <v>11.7</v>
      </c>
      <c r="E215" s="13"/>
    </row>
    <row r="216" spans="1:5" ht="15.75" customHeight="1" outlineLevel="1" x14ac:dyDescent="0.2">
      <c r="A216" s="20"/>
      <c r="B216" s="46" t="s">
        <v>52</v>
      </c>
      <c r="C216" s="20" t="s">
        <v>30</v>
      </c>
      <c r="D216" s="24">
        <v>11.817</v>
      </c>
      <c r="E216" s="20"/>
    </row>
    <row r="217" spans="1:5" ht="15.75" customHeight="1" x14ac:dyDescent="0.2">
      <c r="A217" s="76" t="s">
        <v>53</v>
      </c>
      <c r="B217" s="77"/>
      <c r="C217" s="77"/>
      <c r="D217" s="77"/>
      <c r="E217" s="78"/>
    </row>
    <row r="218" spans="1:5" ht="15.75" customHeight="1" x14ac:dyDescent="0.2">
      <c r="A218" s="13">
        <v>75</v>
      </c>
      <c r="B218" s="47" t="s">
        <v>179</v>
      </c>
      <c r="C218" s="13" t="s">
        <v>34</v>
      </c>
      <c r="D218" s="25">
        <f>2.9*2.95</f>
        <v>8.5549999999999997</v>
      </c>
      <c r="E218" s="13"/>
    </row>
    <row r="219" spans="1:5" ht="15.75" customHeight="1" x14ac:dyDescent="0.2">
      <c r="A219" s="13">
        <v>76</v>
      </c>
      <c r="B219" s="47" t="s">
        <v>180</v>
      </c>
      <c r="C219" s="13" t="s">
        <v>34</v>
      </c>
      <c r="D219" s="25">
        <f>2.9*2.95</f>
        <v>8.5549999999999997</v>
      </c>
      <c r="E219" s="13"/>
    </row>
    <row r="220" spans="1:5" ht="15.75" customHeight="1" outlineLevel="1" x14ac:dyDescent="0.2">
      <c r="A220" s="51"/>
      <c r="B220" s="52" t="s">
        <v>181</v>
      </c>
      <c r="C220" s="51" t="s">
        <v>34</v>
      </c>
      <c r="D220" s="53">
        <f>D219*1.03</f>
        <v>8.8116500000000002</v>
      </c>
      <c r="E220" s="51"/>
    </row>
    <row r="221" spans="1:5" ht="15.75" customHeight="1" x14ac:dyDescent="0.2">
      <c r="A221" s="82" t="s">
        <v>182</v>
      </c>
      <c r="B221" s="83"/>
      <c r="C221" s="83"/>
      <c r="D221" s="83"/>
      <c r="E221" s="84"/>
    </row>
    <row r="222" spans="1:5" ht="15.75" customHeight="1" x14ac:dyDescent="0.2">
      <c r="A222" s="76" t="s">
        <v>40</v>
      </c>
      <c r="B222" s="77"/>
      <c r="C222" s="77"/>
      <c r="D222" s="77"/>
      <c r="E222" s="78"/>
    </row>
    <row r="223" spans="1:5" ht="15.75" customHeight="1" x14ac:dyDescent="0.2">
      <c r="A223" s="13">
        <v>77</v>
      </c>
      <c r="B223" s="47" t="s">
        <v>41</v>
      </c>
      <c r="C223" s="13" t="s">
        <v>34</v>
      </c>
      <c r="D223" s="25">
        <f>45.76-(1.14*1.29)*3-3.3-3.98</f>
        <v>34.068200000000004</v>
      </c>
      <c r="E223" s="13"/>
    </row>
    <row r="224" spans="1:5" ht="30.75" customHeight="1" x14ac:dyDescent="0.2">
      <c r="A224" s="13">
        <v>78</v>
      </c>
      <c r="B224" s="47" t="s">
        <v>183</v>
      </c>
      <c r="C224" s="13" t="s">
        <v>34</v>
      </c>
      <c r="D224" s="25">
        <f>0.4*1.53</f>
        <v>0.6120000000000001</v>
      </c>
      <c r="E224" s="13"/>
    </row>
    <row r="225" spans="1:5" ht="15.75" customHeight="1" outlineLevel="1" x14ac:dyDescent="0.2">
      <c r="A225" s="20"/>
      <c r="B225" s="46" t="s">
        <v>184</v>
      </c>
      <c r="C225" s="20" t="s">
        <v>34</v>
      </c>
      <c r="D225" s="24">
        <v>2.577</v>
      </c>
      <c r="E225" s="20"/>
    </row>
    <row r="226" spans="1:5" ht="33" customHeight="1" x14ac:dyDescent="0.2">
      <c r="A226" s="13">
        <v>79</v>
      </c>
      <c r="B226" s="47" t="s">
        <v>185</v>
      </c>
      <c r="C226" s="13" t="s">
        <v>34</v>
      </c>
      <c r="D226" s="31">
        <f>1.5*2.2</f>
        <v>3.3000000000000003</v>
      </c>
      <c r="E226" s="13"/>
    </row>
    <row r="227" spans="1:5" ht="30.75" customHeight="1" outlineLevel="1" x14ac:dyDescent="0.2">
      <c r="A227" s="20"/>
      <c r="B227" s="46" t="s">
        <v>186</v>
      </c>
      <c r="C227" s="20" t="s">
        <v>34</v>
      </c>
      <c r="D227" s="32">
        <v>3.3</v>
      </c>
      <c r="E227" s="20" t="s">
        <v>187</v>
      </c>
    </row>
    <row r="228" spans="1:5" ht="32.25" customHeight="1" x14ac:dyDescent="0.2">
      <c r="A228" s="13">
        <v>80</v>
      </c>
      <c r="B228" s="47" t="s">
        <v>169</v>
      </c>
      <c r="C228" s="13" t="s">
        <v>34</v>
      </c>
      <c r="D228" s="25">
        <f>45.76-(1.14*1.29)*3-3.3-3.3</f>
        <v>34.748200000000004</v>
      </c>
      <c r="E228" s="13"/>
    </row>
    <row r="229" spans="1:5" ht="15.75" customHeight="1" outlineLevel="1" x14ac:dyDescent="0.2">
      <c r="A229" s="20"/>
      <c r="B229" s="46" t="s">
        <v>170</v>
      </c>
      <c r="C229" s="20" t="s">
        <v>34</v>
      </c>
      <c r="D229" s="24">
        <f>35.37</f>
        <v>35.369999999999997</v>
      </c>
      <c r="E229" s="20"/>
    </row>
    <row r="230" spans="1:5" ht="15.75" customHeight="1" x14ac:dyDescent="0.2">
      <c r="A230" s="76" t="s">
        <v>44</v>
      </c>
      <c r="B230" s="77"/>
      <c r="C230" s="77"/>
      <c r="D230" s="77"/>
      <c r="E230" s="78"/>
    </row>
    <row r="231" spans="1:5" ht="15.75" customHeight="1" x14ac:dyDescent="0.2">
      <c r="A231" s="13">
        <v>81</v>
      </c>
      <c r="B231" s="47" t="s">
        <v>45</v>
      </c>
      <c r="C231" s="13" t="s">
        <v>34</v>
      </c>
      <c r="D231" s="25">
        <f>5.4*2.95</f>
        <v>15.930000000000001</v>
      </c>
      <c r="E231" s="13"/>
    </row>
    <row r="232" spans="1:5" ht="15.75" customHeight="1" x14ac:dyDescent="0.2">
      <c r="A232" s="13">
        <v>82</v>
      </c>
      <c r="B232" s="47" t="s">
        <v>171</v>
      </c>
      <c r="C232" s="13" t="s">
        <v>34</v>
      </c>
      <c r="D232" s="25">
        <f>5.4*2.95</f>
        <v>15.930000000000001</v>
      </c>
      <c r="E232" s="13"/>
    </row>
    <row r="233" spans="1:5" ht="15.75" customHeight="1" x14ac:dyDescent="0.2">
      <c r="A233" s="13">
        <v>83</v>
      </c>
      <c r="B233" s="47" t="s">
        <v>46</v>
      </c>
      <c r="C233" s="13" t="s">
        <v>30</v>
      </c>
      <c r="D233" s="31">
        <f>(5.4*2)+(2.95*2)</f>
        <v>16.700000000000003</v>
      </c>
      <c r="E233" s="13"/>
    </row>
    <row r="234" spans="1:5" ht="15.75" customHeight="1" x14ac:dyDescent="0.2">
      <c r="A234" s="13">
        <v>84</v>
      </c>
      <c r="B234" s="47" t="s">
        <v>172</v>
      </c>
      <c r="C234" s="13" t="s">
        <v>34</v>
      </c>
      <c r="D234" s="25">
        <f t="shared" ref="D234:D241" si="2">5.4*2.95</f>
        <v>15.930000000000001</v>
      </c>
      <c r="E234" s="13"/>
    </row>
    <row r="235" spans="1:5" ht="15.75" customHeight="1" x14ac:dyDescent="0.2">
      <c r="A235" s="13">
        <v>85</v>
      </c>
      <c r="B235" s="47" t="s">
        <v>173</v>
      </c>
      <c r="C235" s="13" t="s">
        <v>34</v>
      </c>
      <c r="D235" s="25">
        <f t="shared" si="2"/>
        <v>15.930000000000001</v>
      </c>
      <c r="E235" s="13"/>
    </row>
    <row r="236" spans="1:5" ht="15.75" customHeight="1" x14ac:dyDescent="0.2">
      <c r="A236" s="13">
        <v>86</v>
      </c>
      <c r="B236" s="47" t="s">
        <v>174</v>
      </c>
      <c r="C236" s="13" t="s">
        <v>34</v>
      </c>
      <c r="D236" s="25">
        <f t="shared" si="2"/>
        <v>15.930000000000001</v>
      </c>
      <c r="E236" s="13"/>
    </row>
    <row r="237" spans="1:5" ht="15.75" customHeight="1" x14ac:dyDescent="0.2">
      <c r="A237" s="13">
        <v>87</v>
      </c>
      <c r="B237" s="47" t="s">
        <v>175</v>
      </c>
      <c r="C237" s="13" t="s">
        <v>34</v>
      </c>
      <c r="D237" s="25">
        <f>D236</f>
        <v>15.930000000000001</v>
      </c>
      <c r="E237" s="13"/>
    </row>
    <row r="238" spans="1:5" ht="15.75" customHeight="1" outlineLevel="1" x14ac:dyDescent="0.2">
      <c r="A238" s="20"/>
      <c r="B238" s="49" t="s">
        <v>176</v>
      </c>
      <c r="C238" s="48" t="s">
        <v>58</v>
      </c>
      <c r="D238" s="24">
        <f>D237*1.03*0.05</f>
        <v>0.8203950000000001</v>
      </c>
      <c r="E238" s="20"/>
    </row>
    <row r="239" spans="1:5" ht="15.75" customHeight="1" x14ac:dyDescent="0.2">
      <c r="A239" s="13">
        <v>88</v>
      </c>
      <c r="B239" s="47" t="s">
        <v>177</v>
      </c>
      <c r="C239" s="13" t="s">
        <v>34</v>
      </c>
      <c r="D239" s="25">
        <f t="shared" si="2"/>
        <v>15.930000000000001</v>
      </c>
      <c r="E239" s="13"/>
    </row>
    <row r="240" spans="1:5" ht="15.75" customHeight="1" x14ac:dyDescent="0.2">
      <c r="A240" s="13">
        <v>89</v>
      </c>
      <c r="B240" s="47" t="s">
        <v>178</v>
      </c>
      <c r="C240" s="13" t="s">
        <v>34</v>
      </c>
      <c r="D240" s="25">
        <f t="shared" si="2"/>
        <v>15.930000000000001</v>
      </c>
      <c r="E240" s="13"/>
    </row>
    <row r="241" spans="1:5" ht="15.75" customHeight="1" x14ac:dyDescent="0.2">
      <c r="A241" s="13">
        <v>90</v>
      </c>
      <c r="B241" s="47" t="s">
        <v>47</v>
      </c>
      <c r="C241" s="13" t="s">
        <v>34</v>
      </c>
      <c r="D241" s="25">
        <f t="shared" si="2"/>
        <v>15.930000000000001</v>
      </c>
      <c r="E241" s="13"/>
    </row>
    <row r="242" spans="1:5" ht="26.25" customHeight="1" outlineLevel="1" x14ac:dyDescent="0.2">
      <c r="A242" s="20"/>
      <c r="B242" s="46" t="s">
        <v>48</v>
      </c>
      <c r="C242" s="20" t="s">
        <v>34</v>
      </c>
      <c r="D242" s="24">
        <v>16.2486</v>
      </c>
      <c r="E242" s="20"/>
    </row>
    <row r="243" spans="1:5" ht="15.75" customHeight="1" x14ac:dyDescent="0.2">
      <c r="A243" s="13">
        <v>91</v>
      </c>
      <c r="B243" s="47" t="s">
        <v>51</v>
      </c>
      <c r="C243" s="13" t="s">
        <v>30</v>
      </c>
      <c r="D243" s="31">
        <f>(5.4*2)+(2.95*2)</f>
        <v>16.700000000000003</v>
      </c>
      <c r="E243" s="13"/>
    </row>
    <row r="244" spans="1:5" ht="15.75" customHeight="1" outlineLevel="1" x14ac:dyDescent="0.2">
      <c r="A244" s="20"/>
      <c r="B244" s="46" t="s">
        <v>52</v>
      </c>
      <c r="C244" s="20" t="s">
        <v>30</v>
      </c>
      <c r="D244" s="24">
        <v>16.867000000000001</v>
      </c>
      <c r="E244" s="20"/>
    </row>
    <row r="245" spans="1:5" ht="15.75" customHeight="1" x14ac:dyDescent="0.2">
      <c r="A245" s="76" t="s">
        <v>53</v>
      </c>
      <c r="B245" s="77"/>
      <c r="C245" s="77"/>
      <c r="D245" s="77"/>
      <c r="E245" s="78"/>
    </row>
    <row r="246" spans="1:5" ht="15.75" customHeight="1" x14ac:dyDescent="0.2">
      <c r="A246" s="13">
        <v>92</v>
      </c>
      <c r="B246" s="47" t="s">
        <v>179</v>
      </c>
      <c r="C246" s="13" t="s">
        <v>34</v>
      </c>
      <c r="D246" s="25">
        <f>5.4*2.95</f>
        <v>15.930000000000001</v>
      </c>
      <c r="E246" s="13"/>
    </row>
    <row r="247" spans="1:5" ht="15.75" customHeight="1" x14ac:dyDescent="0.2">
      <c r="A247" s="13">
        <v>93</v>
      </c>
      <c r="B247" s="47" t="s">
        <v>180</v>
      </c>
      <c r="C247" s="13" t="s">
        <v>34</v>
      </c>
      <c r="D247" s="25">
        <f>5.4*2.95</f>
        <v>15.930000000000001</v>
      </c>
      <c r="E247" s="13"/>
    </row>
    <row r="248" spans="1:5" ht="15.75" customHeight="1" outlineLevel="1" x14ac:dyDescent="0.2">
      <c r="A248" s="51"/>
      <c r="B248" s="52" t="s">
        <v>181</v>
      </c>
      <c r="C248" s="51" t="s">
        <v>34</v>
      </c>
      <c r="D248" s="53">
        <f>D247*1.03</f>
        <v>16.407900000000001</v>
      </c>
      <c r="E248" s="51"/>
    </row>
    <row r="249" spans="1:5" ht="15.75" customHeight="1" x14ac:dyDescent="0.2">
      <c r="A249" s="82" t="s">
        <v>188</v>
      </c>
      <c r="B249" s="83"/>
      <c r="C249" s="83"/>
      <c r="D249" s="83"/>
      <c r="E249" s="84"/>
    </row>
    <row r="250" spans="1:5" ht="15.75" customHeight="1" x14ac:dyDescent="0.2">
      <c r="A250" s="76" t="s">
        <v>40</v>
      </c>
      <c r="B250" s="77"/>
      <c r="C250" s="77"/>
      <c r="D250" s="77"/>
      <c r="E250" s="78"/>
    </row>
    <row r="251" spans="1:5" ht="15.75" customHeight="1" x14ac:dyDescent="0.2">
      <c r="A251" s="13">
        <v>94</v>
      </c>
      <c r="B251" s="47" t="s">
        <v>41</v>
      </c>
      <c r="C251" s="13" t="s">
        <v>34</v>
      </c>
      <c r="D251" s="25">
        <f>49.43-(1.14*1.29)*1-3.3-2.15</f>
        <v>42.509400000000007</v>
      </c>
      <c r="E251" s="13"/>
    </row>
    <row r="252" spans="1:5" ht="32.25" customHeight="1" x14ac:dyDescent="0.2">
      <c r="A252" s="13">
        <v>95</v>
      </c>
      <c r="B252" s="47" t="s">
        <v>169</v>
      </c>
      <c r="C252" s="13" t="s">
        <v>34</v>
      </c>
      <c r="D252" s="25">
        <f>49.43-(1.14*1.29)*1-3.3-2.15</f>
        <v>42.509400000000007</v>
      </c>
      <c r="E252" s="13"/>
    </row>
    <row r="253" spans="1:5" ht="15.75" customHeight="1" outlineLevel="1" x14ac:dyDescent="0.2">
      <c r="A253" s="20"/>
      <c r="B253" s="46" t="s">
        <v>170</v>
      </c>
      <c r="C253" s="20" t="s">
        <v>34</v>
      </c>
      <c r="D253" s="24">
        <v>43.27</v>
      </c>
      <c r="E253" s="20"/>
    </row>
    <row r="254" spans="1:5" ht="15.75" customHeight="1" x14ac:dyDescent="0.2">
      <c r="A254" s="76" t="s">
        <v>44</v>
      </c>
      <c r="B254" s="77"/>
      <c r="C254" s="77"/>
      <c r="D254" s="77"/>
      <c r="E254" s="78"/>
    </row>
    <row r="255" spans="1:5" ht="15.75" customHeight="1" x14ac:dyDescent="0.2">
      <c r="A255" s="13">
        <f>A252+1</f>
        <v>96</v>
      </c>
      <c r="B255" s="47" t="s">
        <v>45</v>
      </c>
      <c r="C255" s="13" t="s">
        <v>34</v>
      </c>
      <c r="D255" s="25">
        <f>6.52*2.95</f>
        <v>19.233999999999998</v>
      </c>
      <c r="E255" s="13"/>
    </row>
    <row r="256" spans="1:5" ht="15.75" customHeight="1" x14ac:dyDescent="0.2">
      <c r="A256" s="13">
        <f>A255+1</f>
        <v>97</v>
      </c>
      <c r="B256" s="47" t="s">
        <v>171</v>
      </c>
      <c r="C256" s="13" t="s">
        <v>34</v>
      </c>
      <c r="D256" s="25">
        <f>6.52*2.95</f>
        <v>19.233999999999998</v>
      </c>
      <c r="E256" s="13"/>
    </row>
    <row r="257" spans="1:5" ht="15.75" customHeight="1" x14ac:dyDescent="0.2">
      <c r="A257" s="13">
        <f t="shared" ref="A257:A261" si="3">A256+1</f>
        <v>98</v>
      </c>
      <c r="B257" s="47" t="s">
        <v>46</v>
      </c>
      <c r="C257" s="13" t="s">
        <v>30</v>
      </c>
      <c r="D257" s="25">
        <f>(6.52*2)+(2.95*2)</f>
        <v>18.939999999999998</v>
      </c>
      <c r="E257" s="13"/>
    </row>
    <row r="258" spans="1:5" ht="15.75" customHeight="1" x14ac:dyDescent="0.2">
      <c r="A258" s="13">
        <f t="shared" si="3"/>
        <v>99</v>
      </c>
      <c r="B258" s="47" t="s">
        <v>172</v>
      </c>
      <c r="C258" s="13" t="s">
        <v>34</v>
      </c>
      <c r="D258" s="25">
        <f t="shared" ref="D258:D265" si="4">6.52*2.95</f>
        <v>19.233999999999998</v>
      </c>
      <c r="E258" s="13"/>
    </row>
    <row r="259" spans="1:5" ht="15.75" customHeight="1" x14ac:dyDescent="0.2">
      <c r="A259" s="13">
        <f t="shared" si="3"/>
        <v>100</v>
      </c>
      <c r="B259" s="47" t="s">
        <v>173</v>
      </c>
      <c r="C259" s="13" t="s">
        <v>34</v>
      </c>
      <c r="D259" s="25">
        <f t="shared" si="4"/>
        <v>19.233999999999998</v>
      </c>
      <c r="E259" s="13"/>
    </row>
    <row r="260" spans="1:5" ht="15.75" customHeight="1" x14ac:dyDescent="0.2">
      <c r="A260" s="13">
        <f t="shared" si="3"/>
        <v>101</v>
      </c>
      <c r="B260" s="47" t="s">
        <v>174</v>
      </c>
      <c r="C260" s="13" t="s">
        <v>34</v>
      </c>
      <c r="D260" s="25">
        <f t="shared" si="4"/>
        <v>19.233999999999998</v>
      </c>
      <c r="E260" s="13"/>
    </row>
    <row r="261" spans="1:5" ht="15.75" customHeight="1" x14ac:dyDescent="0.2">
      <c r="A261" s="13">
        <f t="shared" si="3"/>
        <v>102</v>
      </c>
      <c r="B261" s="47" t="s">
        <v>175</v>
      </c>
      <c r="C261" s="13" t="s">
        <v>34</v>
      </c>
      <c r="D261" s="25">
        <f>D260</f>
        <v>19.233999999999998</v>
      </c>
      <c r="E261" s="13"/>
    </row>
    <row r="262" spans="1:5" ht="15.75" customHeight="1" outlineLevel="1" x14ac:dyDescent="0.2">
      <c r="A262" s="20"/>
      <c r="B262" s="49" t="s">
        <v>176</v>
      </c>
      <c r="C262" s="48" t="s">
        <v>58</v>
      </c>
      <c r="D262" s="20">
        <f>D261*1.03*0.05+0.01</f>
        <v>1.000551</v>
      </c>
      <c r="E262" s="20"/>
    </row>
    <row r="263" spans="1:5" ht="15.75" customHeight="1" x14ac:dyDescent="0.2">
      <c r="A263" s="13">
        <v>103</v>
      </c>
      <c r="B263" s="47" t="s">
        <v>177</v>
      </c>
      <c r="C263" s="13" t="s">
        <v>34</v>
      </c>
      <c r="D263" s="25">
        <f t="shared" si="4"/>
        <v>19.233999999999998</v>
      </c>
      <c r="E263" s="13"/>
    </row>
    <row r="264" spans="1:5" ht="15.75" customHeight="1" x14ac:dyDescent="0.2">
      <c r="A264" s="13">
        <v>104</v>
      </c>
      <c r="B264" s="47" t="s">
        <v>178</v>
      </c>
      <c r="C264" s="13" t="s">
        <v>34</v>
      </c>
      <c r="D264" s="25">
        <f t="shared" si="4"/>
        <v>19.233999999999998</v>
      </c>
      <c r="E264" s="13"/>
    </row>
    <row r="265" spans="1:5" ht="15.75" customHeight="1" x14ac:dyDescent="0.2">
      <c r="A265" s="13">
        <v>105</v>
      </c>
      <c r="B265" s="47" t="s">
        <v>47</v>
      </c>
      <c r="C265" s="13" t="s">
        <v>34</v>
      </c>
      <c r="D265" s="25">
        <f t="shared" si="4"/>
        <v>19.233999999999998</v>
      </c>
      <c r="E265" s="13"/>
    </row>
    <row r="266" spans="1:5" ht="21.75" customHeight="1" outlineLevel="1" x14ac:dyDescent="0.2">
      <c r="A266" s="20"/>
      <c r="B266" s="46" t="s">
        <v>48</v>
      </c>
      <c r="C266" s="20" t="s">
        <v>34</v>
      </c>
      <c r="D266" s="24">
        <v>19.618680000000001</v>
      </c>
      <c r="E266" s="20"/>
    </row>
    <row r="267" spans="1:5" ht="15.75" customHeight="1" x14ac:dyDescent="0.2">
      <c r="A267" s="13">
        <v>106</v>
      </c>
      <c r="B267" s="47" t="s">
        <v>51</v>
      </c>
      <c r="C267" s="13" t="s">
        <v>30</v>
      </c>
      <c r="D267" s="25">
        <f>(6.52*2)+(2.95*2)</f>
        <v>18.939999999999998</v>
      </c>
      <c r="E267" s="13"/>
    </row>
    <row r="268" spans="1:5" ht="15.75" customHeight="1" outlineLevel="1" x14ac:dyDescent="0.2">
      <c r="A268" s="20"/>
      <c r="B268" s="46" t="s">
        <v>52</v>
      </c>
      <c r="C268" s="20" t="s">
        <v>30</v>
      </c>
      <c r="D268" s="24">
        <v>19.1294</v>
      </c>
      <c r="E268" s="20"/>
    </row>
    <row r="269" spans="1:5" ht="15.75" customHeight="1" x14ac:dyDescent="0.2">
      <c r="A269" s="76" t="s">
        <v>53</v>
      </c>
      <c r="B269" s="77"/>
      <c r="C269" s="77"/>
      <c r="D269" s="77"/>
      <c r="E269" s="78"/>
    </row>
    <row r="270" spans="1:5" ht="15.75" customHeight="1" x14ac:dyDescent="0.2">
      <c r="A270" s="13">
        <v>107</v>
      </c>
      <c r="B270" s="47" t="s">
        <v>179</v>
      </c>
      <c r="C270" s="13" t="s">
        <v>34</v>
      </c>
      <c r="D270" s="25">
        <f>6.52*2.95</f>
        <v>19.233999999999998</v>
      </c>
      <c r="E270" s="13"/>
    </row>
    <row r="271" spans="1:5" ht="15.75" customHeight="1" x14ac:dyDescent="0.2">
      <c r="A271" s="13">
        <v>108</v>
      </c>
      <c r="B271" s="47" t="s">
        <v>180</v>
      </c>
      <c r="C271" s="13" t="s">
        <v>34</v>
      </c>
      <c r="D271" s="25">
        <f>6.52*2.95</f>
        <v>19.233999999999998</v>
      </c>
      <c r="E271" s="13"/>
    </row>
    <row r="272" spans="1:5" ht="15.75" customHeight="1" outlineLevel="1" x14ac:dyDescent="0.2">
      <c r="A272" s="20"/>
      <c r="B272" s="46" t="s">
        <v>181</v>
      </c>
      <c r="C272" s="20" t="s">
        <v>34</v>
      </c>
      <c r="D272" s="24">
        <f>D271*1.03</f>
        <v>19.811019999999999</v>
      </c>
      <c r="E272" s="20"/>
    </row>
    <row r="273" spans="1:5" ht="15.75" customHeight="1" x14ac:dyDescent="0.2">
      <c r="A273" s="82" t="s">
        <v>67</v>
      </c>
      <c r="B273" s="83"/>
      <c r="C273" s="83"/>
      <c r="D273" s="83"/>
      <c r="E273" s="84"/>
    </row>
    <row r="274" spans="1:5" ht="15.75" customHeight="1" x14ac:dyDescent="0.2">
      <c r="A274" s="76" t="s">
        <v>40</v>
      </c>
      <c r="B274" s="77"/>
      <c r="C274" s="77"/>
      <c r="D274" s="77"/>
      <c r="E274" s="78"/>
    </row>
    <row r="275" spans="1:5" ht="15.75" customHeight="1" x14ac:dyDescent="0.2">
      <c r="A275" s="13">
        <v>109</v>
      </c>
      <c r="B275" s="47" t="s">
        <v>41</v>
      </c>
      <c r="C275" s="13" t="s">
        <v>34</v>
      </c>
      <c r="D275" s="25">
        <f>30-(1.14*1.29)*1-2.15</f>
        <v>26.3794</v>
      </c>
      <c r="E275" s="13"/>
    </row>
    <row r="276" spans="1:5" ht="30" customHeight="1" x14ac:dyDescent="0.2">
      <c r="A276" s="13">
        <v>110</v>
      </c>
      <c r="B276" s="47" t="s">
        <v>169</v>
      </c>
      <c r="C276" s="13" t="s">
        <v>34</v>
      </c>
      <c r="D276" s="25">
        <f>30-(1.14*1.29)*1-2.15</f>
        <v>26.3794</v>
      </c>
      <c r="E276" s="13"/>
    </row>
    <row r="277" spans="1:5" ht="15.75" customHeight="1" outlineLevel="1" x14ac:dyDescent="0.2">
      <c r="A277" s="20"/>
      <c r="B277" s="46" t="s">
        <v>170</v>
      </c>
      <c r="C277" s="20" t="s">
        <v>34</v>
      </c>
      <c r="D277" s="24">
        <v>26.85</v>
      </c>
      <c r="E277" s="20"/>
    </row>
    <row r="278" spans="1:5" ht="15.75" customHeight="1" x14ac:dyDescent="0.2">
      <c r="A278" s="76" t="s">
        <v>44</v>
      </c>
      <c r="B278" s="77"/>
      <c r="C278" s="77"/>
      <c r="D278" s="77"/>
      <c r="E278" s="78"/>
    </row>
    <row r="279" spans="1:5" ht="15.75" customHeight="1" x14ac:dyDescent="0.2">
      <c r="A279" s="13">
        <v>111</v>
      </c>
      <c r="B279" s="47" t="s">
        <v>45</v>
      </c>
      <c r="C279" s="13" t="s">
        <v>34</v>
      </c>
      <c r="D279" s="25">
        <f>2.46*2.95</f>
        <v>7.2570000000000006</v>
      </c>
      <c r="E279" s="13"/>
    </row>
    <row r="280" spans="1:5" ht="15.75" customHeight="1" x14ac:dyDescent="0.2">
      <c r="A280" s="13">
        <f>A279+1</f>
        <v>112</v>
      </c>
      <c r="B280" s="47" t="s">
        <v>171</v>
      </c>
      <c r="C280" s="13" t="s">
        <v>34</v>
      </c>
      <c r="D280" s="25">
        <f>2.46*2.95</f>
        <v>7.2570000000000006</v>
      </c>
      <c r="E280" s="13"/>
    </row>
    <row r="281" spans="1:5" ht="15.75" customHeight="1" x14ac:dyDescent="0.2">
      <c r="A281" s="13">
        <f t="shared" ref="A281:A285" si="5">A280+1</f>
        <v>113</v>
      </c>
      <c r="B281" s="47" t="s">
        <v>46</v>
      </c>
      <c r="C281" s="13" t="s">
        <v>30</v>
      </c>
      <c r="D281" s="25">
        <f>(2.46*2)+(2.95*2)</f>
        <v>10.82</v>
      </c>
      <c r="E281" s="13"/>
    </row>
    <row r="282" spans="1:5" ht="15.75" customHeight="1" x14ac:dyDescent="0.2">
      <c r="A282" s="13">
        <f t="shared" si="5"/>
        <v>114</v>
      </c>
      <c r="B282" s="47" t="s">
        <v>172</v>
      </c>
      <c r="C282" s="13" t="s">
        <v>34</v>
      </c>
      <c r="D282" s="25">
        <f t="shared" ref="D282:D289" si="6">2.46*2.95</f>
        <v>7.2570000000000006</v>
      </c>
      <c r="E282" s="13"/>
    </row>
    <row r="283" spans="1:5" ht="15.75" customHeight="1" x14ac:dyDescent="0.2">
      <c r="A283" s="13">
        <f t="shared" si="5"/>
        <v>115</v>
      </c>
      <c r="B283" s="47" t="s">
        <v>173</v>
      </c>
      <c r="C283" s="13" t="s">
        <v>34</v>
      </c>
      <c r="D283" s="25">
        <f t="shared" si="6"/>
        <v>7.2570000000000006</v>
      </c>
      <c r="E283" s="13"/>
    </row>
    <row r="284" spans="1:5" ht="15.75" customHeight="1" x14ac:dyDescent="0.2">
      <c r="A284" s="13">
        <f t="shared" si="5"/>
        <v>116</v>
      </c>
      <c r="B284" s="47" t="s">
        <v>174</v>
      </c>
      <c r="C284" s="13" t="s">
        <v>34</v>
      </c>
      <c r="D284" s="25">
        <f t="shared" si="6"/>
        <v>7.2570000000000006</v>
      </c>
      <c r="E284" s="13"/>
    </row>
    <row r="285" spans="1:5" ht="15.75" customHeight="1" x14ac:dyDescent="0.2">
      <c r="A285" s="13">
        <f t="shared" si="5"/>
        <v>117</v>
      </c>
      <c r="B285" s="47" t="s">
        <v>175</v>
      </c>
      <c r="C285" s="13" t="s">
        <v>34</v>
      </c>
      <c r="D285" s="25">
        <f>D284</f>
        <v>7.2570000000000006</v>
      </c>
      <c r="E285" s="13"/>
    </row>
    <row r="286" spans="1:5" ht="15.75" customHeight="1" outlineLevel="1" x14ac:dyDescent="0.2">
      <c r="A286" s="20"/>
      <c r="B286" s="49" t="s">
        <v>176</v>
      </c>
      <c r="C286" s="48" t="s">
        <v>58</v>
      </c>
      <c r="D286" s="24">
        <f>D285*1.03*0.05</f>
        <v>0.37373550000000005</v>
      </c>
      <c r="E286" s="20"/>
    </row>
    <row r="287" spans="1:5" ht="15.75" customHeight="1" x14ac:dyDescent="0.2">
      <c r="A287" s="13">
        <f>A285+1</f>
        <v>118</v>
      </c>
      <c r="B287" s="47" t="s">
        <v>177</v>
      </c>
      <c r="C287" s="13" t="s">
        <v>34</v>
      </c>
      <c r="D287" s="25">
        <f t="shared" si="6"/>
        <v>7.2570000000000006</v>
      </c>
      <c r="E287" s="13"/>
    </row>
    <row r="288" spans="1:5" ht="15.75" customHeight="1" x14ac:dyDescent="0.2">
      <c r="A288" s="13">
        <f t="shared" ref="A288" si="7">A287+1</f>
        <v>119</v>
      </c>
      <c r="B288" s="47" t="s">
        <v>178</v>
      </c>
      <c r="C288" s="13" t="s">
        <v>34</v>
      </c>
      <c r="D288" s="25">
        <f t="shared" si="6"/>
        <v>7.2570000000000006</v>
      </c>
      <c r="E288" s="13"/>
    </row>
    <row r="289" spans="1:5" ht="15.75" customHeight="1" x14ac:dyDescent="0.2">
      <c r="A289" s="13">
        <f>A288+1</f>
        <v>120</v>
      </c>
      <c r="B289" s="47" t="s">
        <v>47</v>
      </c>
      <c r="C289" s="13" t="s">
        <v>34</v>
      </c>
      <c r="D289" s="25">
        <f t="shared" si="6"/>
        <v>7.2570000000000006</v>
      </c>
      <c r="E289" s="13"/>
    </row>
    <row r="290" spans="1:5" ht="30" customHeight="1" outlineLevel="1" x14ac:dyDescent="0.2">
      <c r="A290" s="20"/>
      <c r="B290" s="46" t="s">
        <v>48</v>
      </c>
      <c r="C290" s="20" t="s">
        <v>34</v>
      </c>
      <c r="D290" s="32">
        <v>7.4021400000000002</v>
      </c>
      <c r="E290" s="20"/>
    </row>
    <row r="291" spans="1:5" ht="15.75" customHeight="1" x14ac:dyDescent="0.2">
      <c r="A291" s="13">
        <v>121</v>
      </c>
      <c r="B291" s="47" t="s">
        <v>51</v>
      </c>
      <c r="C291" s="13" t="s">
        <v>30</v>
      </c>
      <c r="D291" s="25">
        <f>(2.46*2)+(2.95*2)</f>
        <v>10.82</v>
      </c>
      <c r="E291" s="13"/>
    </row>
    <row r="292" spans="1:5" ht="15.75" customHeight="1" outlineLevel="1" x14ac:dyDescent="0.2">
      <c r="A292" s="20"/>
      <c r="B292" s="46" t="s">
        <v>52</v>
      </c>
      <c r="C292" s="20" t="s">
        <v>30</v>
      </c>
      <c r="D292" s="24">
        <v>10.9282</v>
      </c>
      <c r="E292" s="20"/>
    </row>
    <row r="293" spans="1:5" ht="15.75" customHeight="1" x14ac:dyDescent="0.2">
      <c r="A293" s="76" t="s">
        <v>53</v>
      </c>
      <c r="B293" s="77"/>
      <c r="C293" s="77"/>
      <c r="D293" s="77"/>
      <c r="E293" s="78"/>
    </row>
    <row r="294" spans="1:5" ht="15.75" customHeight="1" x14ac:dyDescent="0.2">
      <c r="A294" s="13">
        <v>122</v>
      </c>
      <c r="B294" s="47" t="s">
        <v>179</v>
      </c>
      <c r="C294" s="13" t="s">
        <v>34</v>
      </c>
      <c r="D294" s="25">
        <f>2.46*2.95</f>
        <v>7.2570000000000006</v>
      </c>
      <c r="E294" s="13"/>
    </row>
    <row r="295" spans="1:5" ht="15.75" customHeight="1" x14ac:dyDescent="0.2">
      <c r="A295" s="13">
        <v>123</v>
      </c>
      <c r="B295" s="47" t="s">
        <v>180</v>
      </c>
      <c r="C295" s="13" t="s">
        <v>34</v>
      </c>
      <c r="D295" s="25">
        <f>2.46*2.95</f>
        <v>7.2570000000000006</v>
      </c>
      <c r="E295" s="13"/>
    </row>
    <row r="296" spans="1:5" ht="15.75" customHeight="1" outlineLevel="1" x14ac:dyDescent="0.2">
      <c r="A296" s="20"/>
      <c r="B296" s="46" t="s">
        <v>181</v>
      </c>
      <c r="C296" s="20" t="s">
        <v>34</v>
      </c>
      <c r="D296" s="24">
        <f>D295*1.03</f>
        <v>7.4747100000000009</v>
      </c>
      <c r="E296" s="20"/>
    </row>
    <row r="297" spans="1:5" ht="15.75" customHeight="1" x14ac:dyDescent="0.2">
      <c r="A297" s="82" t="s">
        <v>189</v>
      </c>
      <c r="B297" s="83"/>
      <c r="C297" s="83"/>
      <c r="D297" s="83"/>
      <c r="E297" s="84"/>
    </row>
    <row r="298" spans="1:5" ht="15.75" customHeight="1" x14ac:dyDescent="0.2">
      <c r="A298" s="76" t="s">
        <v>40</v>
      </c>
      <c r="B298" s="77"/>
      <c r="C298" s="77"/>
      <c r="D298" s="77"/>
      <c r="E298" s="78"/>
    </row>
    <row r="299" spans="1:5" ht="15.75" customHeight="1" x14ac:dyDescent="0.2">
      <c r="A299" s="13">
        <v>124</v>
      </c>
      <c r="B299" s="47" t="s">
        <v>41</v>
      </c>
      <c r="C299" s="13" t="s">
        <v>34</v>
      </c>
      <c r="D299" s="25">
        <f>36.65-(1.14*1.29)*2-2.15</f>
        <v>31.558799999999998</v>
      </c>
      <c r="E299" s="13"/>
    </row>
    <row r="300" spans="1:5" ht="26.25" customHeight="1" x14ac:dyDescent="0.2">
      <c r="A300" s="13">
        <v>125</v>
      </c>
      <c r="B300" s="47" t="s">
        <v>169</v>
      </c>
      <c r="C300" s="13" t="s">
        <v>34</v>
      </c>
      <c r="D300" s="25">
        <f>36.65-(1.14*1.29)*2-2.15</f>
        <v>31.558799999999998</v>
      </c>
      <c r="E300" s="13"/>
    </row>
    <row r="301" spans="1:5" ht="15.75" customHeight="1" outlineLevel="1" x14ac:dyDescent="0.2">
      <c r="A301" s="20"/>
      <c r="B301" s="46" t="s">
        <v>170</v>
      </c>
      <c r="C301" s="20" t="s">
        <v>34</v>
      </c>
      <c r="D301" s="24">
        <v>32.127000000000002</v>
      </c>
      <c r="E301" s="20"/>
    </row>
    <row r="302" spans="1:5" ht="15.75" customHeight="1" x14ac:dyDescent="0.2">
      <c r="A302" s="76" t="s">
        <v>44</v>
      </c>
      <c r="B302" s="77"/>
      <c r="C302" s="77"/>
      <c r="D302" s="77"/>
      <c r="E302" s="78"/>
    </row>
    <row r="303" spans="1:5" ht="15.75" customHeight="1" x14ac:dyDescent="0.2">
      <c r="A303" s="13">
        <v>126</v>
      </c>
      <c r="B303" s="47" t="s">
        <v>45</v>
      </c>
      <c r="C303" s="13" t="s">
        <v>34</v>
      </c>
      <c r="D303" s="25">
        <f>3.94*2.95</f>
        <v>11.623000000000001</v>
      </c>
      <c r="E303" s="13"/>
    </row>
    <row r="304" spans="1:5" ht="15.75" customHeight="1" x14ac:dyDescent="0.2">
      <c r="A304" s="13">
        <f>A303+1</f>
        <v>127</v>
      </c>
      <c r="B304" s="47" t="s">
        <v>171</v>
      </c>
      <c r="C304" s="13" t="s">
        <v>34</v>
      </c>
      <c r="D304" s="25">
        <f>3.94*2.95</f>
        <v>11.623000000000001</v>
      </c>
      <c r="E304" s="13"/>
    </row>
    <row r="305" spans="1:5" ht="15.75" customHeight="1" x14ac:dyDescent="0.2">
      <c r="A305" s="13">
        <f t="shared" ref="A305:A313" si="8">A304+1</f>
        <v>128</v>
      </c>
      <c r="B305" s="47" t="s">
        <v>46</v>
      </c>
      <c r="C305" s="13" t="s">
        <v>30</v>
      </c>
      <c r="D305" s="25">
        <f>(3.94*2)+(2.95*2)</f>
        <v>13.780000000000001</v>
      </c>
      <c r="E305" s="13"/>
    </row>
    <row r="306" spans="1:5" ht="15.75" customHeight="1" x14ac:dyDescent="0.2">
      <c r="A306" s="13">
        <f t="shared" si="8"/>
        <v>129</v>
      </c>
      <c r="B306" s="47" t="s">
        <v>172</v>
      </c>
      <c r="C306" s="13" t="s">
        <v>34</v>
      </c>
      <c r="D306" s="25">
        <f t="shared" ref="D306:D313" si="9">3.94*2.95</f>
        <v>11.623000000000001</v>
      </c>
      <c r="E306" s="13"/>
    </row>
    <row r="307" spans="1:5" ht="15.75" customHeight="1" x14ac:dyDescent="0.2">
      <c r="A307" s="13">
        <f t="shared" si="8"/>
        <v>130</v>
      </c>
      <c r="B307" s="47" t="s">
        <v>173</v>
      </c>
      <c r="C307" s="13" t="s">
        <v>34</v>
      </c>
      <c r="D307" s="25">
        <f t="shared" si="9"/>
        <v>11.623000000000001</v>
      </c>
      <c r="E307" s="13"/>
    </row>
    <row r="308" spans="1:5" ht="15.75" customHeight="1" x14ac:dyDescent="0.2">
      <c r="A308" s="13">
        <f t="shared" si="8"/>
        <v>131</v>
      </c>
      <c r="B308" s="47" t="s">
        <v>174</v>
      </c>
      <c r="C308" s="13" t="s">
        <v>34</v>
      </c>
      <c r="D308" s="25">
        <f t="shared" si="9"/>
        <v>11.623000000000001</v>
      </c>
      <c r="E308" s="13"/>
    </row>
    <row r="309" spans="1:5" ht="15.75" customHeight="1" x14ac:dyDescent="0.2">
      <c r="A309" s="13">
        <f t="shared" si="8"/>
        <v>132</v>
      </c>
      <c r="B309" s="47" t="s">
        <v>175</v>
      </c>
      <c r="C309" s="13" t="s">
        <v>34</v>
      </c>
      <c r="D309" s="25">
        <f>D308</f>
        <v>11.623000000000001</v>
      </c>
      <c r="E309" s="13"/>
    </row>
    <row r="310" spans="1:5" ht="15.75" customHeight="1" outlineLevel="1" x14ac:dyDescent="0.2">
      <c r="A310" s="20"/>
      <c r="B310" s="49" t="s">
        <v>176</v>
      </c>
      <c r="C310" s="48" t="s">
        <v>58</v>
      </c>
      <c r="D310" s="32">
        <f>D309*1.03*0.05</f>
        <v>0.59858450000000007</v>
      </c>
      <c r="E310" s="20"/>
    </row>
    <row r="311" spans="1:5" ht="15.75" customHeight="1" x14ac:dyDescent="0.2">
      <c r="A311" s="13">
        <v>133</v>
      </c>
      <c r="B311" s="47" t="s">
        <v>177</v>
      </c>
      <c r="C311" s="13" t="s">
        <v>34</v>
      </c>
      <c r="D311" s="25">
        <f t="shared" si="9"/>
        <v>11.623000000000001</v>
      </c>
      <c r="E311" s="13"/>
    </row>
    <row r="312" spans="1:5" ht="15.75" customHeight="1" x14ac:dyDescent="0.2">
      <c r="A312" s="13">
        <f t="shared" si="8"/>
        <v>134</v>
      </c>
      <c r="B312" s="47" t="s">
        <v>178</v>
      </c>
      <c r="C312" s="13" t="s">
        <v>34</v>
      </c>
      <c r="D312" s="25">
        <f t="shared" si="9"/>
        <v>11.623000000000001</v>
      </c>
      <c r="E312" s="13"/>
    </row>
    <row r="313" spans="1:5" ht="15.75" customHeight="1" x14ac:dyDescent="0.2">
      <c r="A313" s="13">
        <f t="shared" si="8"/>
        <v>135</v>
      </c>
      <c r="B313" s="47" t="s">
        <v>47</v>
      </c>
      <c r="C313" s="13" t="s">
        <v>34</v>
      </c>
      <c r="D313" s="25">
        <f t="shared" si="9"/>
        <v>11.623000000000001</v>
      </c>
      <c r="E313" s="13"/>
    </row>
    <row r="314" spans="1:5" ht="26.25" customHeight="1" outlineLevel="1" x14ac:dyDescent="0.2">
      <c r="A314" s="20"/>
      <c r="B314" s="46" t="s">
        <v>48</v>
      </c>
      <c r="C314" s="20" t="s">
        <v>34</v>
      </c>
      <c r="D314" s="24">
        <v>11.855460000000001</v>
      </c>
      <c r="E314" s="20"/>
    </row>
    <row r="315" spans="1:5" ht="15.75" customHeight="1" x14ac:dyDescent="0.2">
      <c r="A315" s="13">
        <v>136</v>
      </c>
      <c r="B315" s="47" t="s">
        <v>51</v>
      </c>
      <c r="C315" s="13" t="s">
        <v>30</v>
      </c>
      <c r="D315" s="25">
        <f>(3.94*2)+(2.95*2)</f>
        <v>13.780000000000001</v>
      </c>
      <c r="E315" s="13"/>
    </row>
    <row r="316" spans="1:5" ht="15.75" customHeight="1" outlineLevel="1" x14ac:dyDescent="0.2">
      <c r="A316" s="20"/>
      <c r="B316" s="46" t="s">
        <v>52</v>
      </c>
      <c r="C316" s="20" t="s">
        <v>30</v>
      </c>
      <c r="D316" s="24">
        <v>13.9178</v>
      </c>
      <c r="E316" s="20"/>
    </row>
    <row r="317" spans="1:5" ht="15.75" customHeight="1" x14ac:dyDescent="0.2">
      <c r="A317" s="76" t="s">
        <v>53</v>
      </c>
      <c r="B317" s="77"/>
      <c r="C317" s="77"/>
      <c r="D317" s="77"/>
      <c r="E317" s="78"/>
    </row>
    <row r="318" spans="1:5" ht="15.75" customHeight="1" x14ac:dyDescent="0.2">
      <c r="A318" s="13">
        <v>137</v>
      </c>
      <c r="B318" s="47" t="s">
        <v>179</v>
      </c>
      <c r="C318" s="13" t="s">
        <v>34</v>
      </c>
      <c r="D318" s="25">
        <f>3.94*2.95</f>
        <v>11.623000000000001</v>
      </c>
      <c r="E318" s="13"/>
    </row>
    <row r="319" spans="1:5" ht="15.75" customHeight="1" x14ac:dyDescent="0.2">
      <c r="A319" s="13">
        <v>138</v>
      </c>
      <c r="B319" s="47" t="s">
        <v>180</v>
      </c>
      <c r="C319" s="13" t="s">
        <v>34</v>
      </c>
      <c r="D319" s="25">
        <f>3.94*2.95</f>
        <v>11.623000000000001</v>
      </c>
      <c r="E319" s="13"/>
    </row>
    <row r="320" spans="1:5" ht="15.75" customHeight="1" outlineLevel="1" x14ac:dyDescent="0.2">
      <c r="A320" s="20"/>
      <c r="B320" s="46" t="s">
        <v>181</v>
      </c>
      <c r="C320" s="20" t="s">
        <v>34</v>
      </c>
      <c r="D320" s="24">
        <f>D319*1.03</f>
        <v>11.971690000000001</v>
      </c>
      <c r="E320" s="20"/>
    </row>
    <row r="321" spans="1:6" ht="15.75" customHeight="1" x14ac:dyDescent="0.2">
      <c r="A321" s="82" t="s">
        <v>95</v>
      </c>
      <c r="B321" s="83"/>
      <c r="C321" s="83"/>
      <c r="D321" s="83"/>
      <c r="E321" s="84"/>
    </row>
    <row r="322" spans="1:6" ht="15.75" customHeight="1" x14ac:dyDescent="0.2">
      <c r="A322" s="13">
        <v>139</v>
      </c>
      <c r="B322" s="14" t="s">
        <v>190</v>
      </c>
      <c r="C322" s="13" t="s">
        <v>32</v>
      </c>
      <c r="D322" s="13">
        <v>1</v>
      </c>
      <c r="E322" s="13"/>
    </row>
    <row r="323" spans="1:6" ht="15.75" customHeight="1" outlineLevel="1" x14ac:dyDescent="0.2">
      <c r="A323" s="20"/>
      <c r="B323" s="21" t="s">
        <v>97</v>
      </c>
      <c r="C323" s="20" t="s">
        <v>98</v>
      </c>
      <c r="D323" s="20">
        <v>1</v>
      </c>
      <c r="E323" s="45" t="s">
        <v>99</v>
      </c>
    </row>
    <row r="324" spans="1:6" ht="15.75" customHeight="1" x14ac:dyDescent="0.2">
      <c r="A324" s="13">
        <v>140</v>
      </c>
      <c r="B324" s="14" t="s">
        <v>191</v>
      </c>
      <c r="C324" s="13" t="s">
        <v>32</v>
      </c>
      <c r="D324" s="13">
        <v>1</v>
      </c>
      <c r="E324" s="13"/>
    </row>
    <row r="325" spans="1:6" ht="15.75" customHeight="1" outlineLevel="1" x14ac:dyDescent="0.2">
      <c r="A325" s="20"/>
      <c r="B325" s="21" t="s">
        <v>192</v>
      </c>
      <c r="C325" s="20" t="s">
        <v>32</v>
      </c>
      <c r="D325" s="20">
        <v>1</v>
      </c>
      <c r="E325" s="20"/>
    </row>
    <row r="326" spans="1:6" ht="15.75" customHeight="1" x14ac:dyDescent="0.2">
      <c r="A326" s="13">
        <v>141</v>
      </c>
      <c r="B326" s="14" t="s">
        <v>193</v>
      </c>
      <c r="C326" s="13" t="s">
        <v>32</v>
      </c>
      <c r="D326" s="13">
        <v>1</v>
      </c>
      <c r="E326" s="13"/>
    </row>
    <row r="327" spans="1:6" ht="15.75" customHeight="1" outlineLevel="1" x14ac:dyDescent="0.2">
      <c r="A327" s="20"/>
      <c r="B327" s="21" t="s">
        <v>194</v>
      </c>
      <c r="C327" s="20" t="s">
        <v>32</v>
      </c>
      <c r="D327" s="20">
        <v>1</v>
      </c>
      <c r="E327" s="20"/>
    </row>
    <row r="328" spans="1:6" ht="28.5" customHeight="1" x14ac:dyDescent="0.2">
      <c r="A328" s="13">
        <v>142</v>
      </c>
      <c r="B328" s="47" t="s">
        <v>107</v>
      </c>
      <c r="C328" s="13" t="s">
        <v>30</v>
      </c>
      <c r="D328" s="31">
        <f>41.35+(0.15*7)</f>
        <v>42.4</v>
      </c>
      <c r="E328" s="13"/>
      <c r="F328" s="1">
        <f>2.95+2.95+3.94+2.46+2.95+2.9+5.4+2.95+5.4+2.9+6.52</f>
        <v>41.319999999999993</v>
      </c>
    </row>
    <row r="329" spans="1:6" ht="15.75" customHeight="1" outlineLevel="1" x14ac:dyDescent="0.2">
      <c r="A329" s="20"/>
      <c r="B329" s="46" t="s">
        <v>108</v>
      </c>
      <c r="C329" s="20" t="s">
        <v>30</v>
      </c>
      <c r="D329" s="24">
        <v>43.46</v>
      </c>
      <c r="E329" s="20"/>
    </row>
    <row r="330" spans="1:6" ht="15.75" customHeight="1" outlineLevel="1" x14ac:dyDescent="0.2">
      <c r="A330" s="20"/>
      <c r="B330" s="46" t="s">
        <v>109</v>
      </c>
      <c r="C330" s="20" t="s">
        <v>32</v>
      </c>
      <c r="D330" s="20">
        <v>15</v>
      </c>
      <c r="E330" s="20"/>
    </row>
    <row r="331" spans="1:6" ht="15.75" customHeight="1" outlineLevel="1" x14ac:dyDescent="0.2">
      <c r="A331" s="20"/>
      <c r="B331" s="46" t="s">
        <v>110</v>
      </c>
      <c r="C331" s="20" t="s">
        <v>32</v>
      </c>
      <c r="D331" s="20">
        <v>53</v>
      </c>
      <c r="E331" s="20"/>
    </row>
    <row r="332" spans="1:6" ht="15.75" customHeight="1" outlineLevel="1" x14ac:dyDescent="0.2">
      <c r="A332" s="20"/>
      <c r="B332" s="46" t="s">
        <v>195</v>
      </c>
      <c r="C332" s="20" t="s">
        <v>32</v>
      </c>
      <c r="D332" s="20">
        <v>2</v>
      </c>
      <c r="E332" s="20"/>
    </row>
    <row r="333" spans="1:6" ht="30.75" customHeight="1" x14ac:dyDescent="0.2">
      <c r="A333" s="13">
        <v>143</v>
      </c>
      <c r="B333" s="47" t="s">
        <v>112</v>
      </c>
      <c r="C333" s="13" t="s">
        <v>30</v>
      </c>
      <c r="D333" s="13">
        <v>10</v>
      </c>
      <c r="E333" s="13"/>
    </row>
    <row r="334" spans="1:6" ht="15.75" customHeight="1" outlineLevel="1" x14ac:dyDescent="0.2">
      <c r="A334" s="20"/>
      <c r="B334" s="46" t="s">
        <v>146</v>
      </c>
      <c r="C334" s="20" t="s">
        <v>30</v>
      </c>
      <c r="D334" s="32">
        <v>10.199999999999999</v>
      </c>
      <c r="E334" s="20"/>
    </row>
    <row r="335" spans="1:6" ht="15.75" customHeight="1" outlineLevel="1" x14ac:dyDescent="0.2">
      <c r="A335" s="20"/>
      <c r="B335" s="46" t="s">
        <v>196</v>
      </c>
      <c r="C335" s="20" t="s">
        <v>32</v>
      </c>
      <c r="D335" s="20">
        <v>23</v>
      </c>
      <c r="E335" s="20"/>
    </row>
    <row r="336" spans="1:6" ht="15.75" customHeight="1" outlineLevel="1" x14ac:dyDescent="0.2">
      <c r="A336" s="20"/>
      <c r="B336" s="46" t="s">
        <v>152</v>
      </c>
      <c r="C336" s="20" t="s">
        <v>32</v>
      </c>
      <c r="D336" s="20">
        <v>20</v>
      </c>
      <c r="E336" s="20"/>
    </row>
    <row r="337" spans="1:5" ht="15.75" customHeight="1" outlineLevel="1" x14ac:dyDescent="0.2">
      <c r="A337" s="20"/>
      <c r="B337" s="46" t="s">
        <v>197</v>
      </c>
      <c r="C337" s="20" t="s">
        <v>32</v>
      </c>
      <c r="D337" s="20">
        <v>20</v>
      </c>
      <c r="E337" s="20"/>
    </row>
    <row r="338" spans="1:5" ht="15.75" customHeight="1" outlineLevel="1" x14ac:dyDescent="0.2">
      <c r="A338" s="20"/>
      <c r="B338" s="46" t="s">
        <v>198</v>
      </c>
      <c r="C338" s="20" t="s">
        <v>32</v>
      </c>
      <c r="D338" s="20">
        <v>20</v>
      </c>
      <c r="E338" s="20"/>
    </row>
    <row r="339" spans="1:5" ht="15.75" customHeight="1" outlineLevel="1" x14ac:dyDescent="0.2">
      <c r="A339" s="20"/>
      <c r="B339" s="46" t="s">
        <v>199</v>
      </c>
      <c r="C339" s="20" t="s">
        <v>32</v>
      </c>
      <c r="D339" s="20">
        <v>22</v>
      </c>
      <c r="E339" s="20"/>
    </row>
    <row r="340" spans="1:5" ht="15.75" customHeight="1" x14ac:dyDescent="0.2">
      <c r="A340" s="13">
        <v>144</v>
      </c>
      <c r="B340" s="47" t="s">
        <v>119</v>
      </c>
      <c r="C340" s="13" t="s">
        <v>120</v>
      </c>
      <c r="D340" s="25">
        <f>(1.17*2)+(0.78*8)</f>
        <v>8.58</v>
      </c>
      <c r="E340" s="13"/>
    </row>
    <row r="341" spans="1:5" ht="34.5" customHeight="1" outlineLevel="1" x14ac:dyDescent="0.2">
      <c r="A341" s="20"/>
      <c r="B341" s="46" t="s">
        <v>200</v>
      </c>
      <c r="C341" s="20" t="s">
        <v>32</v>
      </c>
      <c r="D341" s="20">
        <f>3+2+2+1</f>
        <v>8</v>
      </c>
      <c r="E341" s="20" t="s">
        <v>201</v>
      </c>
    </row>
    <row r="342" spans="1:5" ht="15.75" customHeight="1" outlineLevel="1" x14ac:dyDescent="0.2">
      <c r="A342" s="20"/>
      <c r="B342" s="46" t="s">
        <v>202</v>
      </c>
      <c r="C342" s="20" t="s">
        <v>32</v>
      </c>
      <c r="D342" s="20">
        <v>2</v>
      </c>
      <c r="E342" s="20" t="s">
        <v>203</v>
      </c>
    </row>
    <row r="343" spans="1:5" ht="15.75" customHeight="1" outlineLevel="1" x14ac:dyDescent="0.2">
      <c r="A343" s="20"/>
      <c r="B343" s="46" t="s">
        <v>127</v>
      </c>
      <c r="C343" s="20" t="s">
        <v>32</v>
      </c>
      <c r="D343" s="20">
        <v>10</v>
      </c>
      <c r="E343" s="20"/>
    </row>
    <row r="344" spans="1:5" ht="15.75" customHeight="1" x14ac:dyDescent="0.2">
      <c r="A344" s="13">
        <v>145</v>
      </c>
      <c r="B344" s="47" t="s">
        <v>128</v>
      </c>
      <c r="C344" s="13" t="s">
        <v>32</v>
      </c>
      <c r="D344" s="13">
        <v>10</v>
      </c>
      <c r="E344" s="13"/>
    </row>
    <row r="345" spans="1:5" ht="15.75" customHeight="1" outlineLevel="1" x14ac:dyDescent="0.2">
      <c r="A345" s="20"/>
      <c r="B345" s="46" t="s">
        <v>129</v>
      </c>
      <c r="C345" s="20" t="s">
        <v>32</v>
      </c>
      <c r="D345" s="20">
        <v>10</v>
      </c>
      <c r="E345" s="20"/>
    </row>
    <row r="346" spans="1:5" ht="15.75" customHeight="1" x14ac:dyDescent="0.2">
      <c r="A346" s="13">
        <v>146</v>
      </c>
      <c r="B346" s="47" t="s">
        <v>204</v>
      </c>
      <c r="C346" s="13" t="s">
        <v>32</v>
      </c>
      <c r="D346" s="13">
        <v>7</v>
      </c>
      <c r="E346" s="13"/>
    </row>
    <row r="347" spans="1:5" ht="15.75" customHeight="1" x14ac:dyDescent="0.2">
      <c r="A347" s="82" t="s">
        <v>205</v>
      </c>
      <c r="B347" s="83"/>
      <c r="C347" s="83"/>
      <c r="D347" s="83"/>
      <c r="E347" s="84"/>
    </row>
    <row r="348" spans="1:5" ht="15.75" customHeight="1" x14ac:dyDescent="0.2">
      <c r="A348" s="13">
        <v>147</v>
      </c>
      <c r="B348" s="47" t="s">
        <v>206</v>
      </c>
      <c r="C348" s="13" t="s">
        <v>32</v>
      </c>
      <c r="D348" s="13">
        <v>20</v>
      </c>
      <c r="E348" s="13"/>
    </row>
    <row r="349" spans="1:5" ht="15.75" customHeight="1" x14ac:dyDescent="0.2">
      <c r="A349" s="13">
        <f>A348+1</f>
        <v>148</v>
      </c>
      <c r="B349" s="47" t="s">
        <v>207</v>
      </c>
      <c r="C349" s="13" t="s">
        <v>32</v>
      </c>
      <c r="D349" s="13">
        <v>12</v>
      </c>
      <c r="E349" s="13"/>
    </row>
    <row r="350" spans="1:5" ht="15.75" customHeight="1" x14ac:dyDescent="0.2">
      <c r="A350" s="13">
        <f t="shared" ref="A350:A354" si="10">A349+1</f>
        <v>149</v>
      </c>
      <c r="B350" s="47" t="s">
        <v>208</v>
      </c>
      <c r="C350" s="13" t="s">
        <v>32</v>
      </c>
      <c r="D350" s="13">
        <v>10</v>
      </c>
      <c r="E350" s="13"/>
    </row>
    <row r="351" spans="1:5" ht="15.75" customHeight="1" x14ac:dyDescent="0.2">
      <c r="A351" s="13">
        <f t="shared" si="10"/>
        <v>150</v>
      </c>
      <c r="B351" s="47" t="s">
        <v>209</v>
      </c>
      <c r="C351" s="13" t="s">
        <v>30</v>
      </c>
      <c r="D351" s="13">
        <v>40</v>
      </c>
      <c r="E351" s="13"/>
    </row>
    <row r="352" spans="1:5" ht="15.75" customHeight="1" x14ac:dyDescent="0.2">
      <c r="A352" s="13">
        <f t="shared" si="10"/>
        <v>151</v>
      </c>
      <c r="B352" s="47" t="s">
        <v>210</v>
      </c>
      <c r="C352" s="13" t="s">
        <v>30</v>
      </c>
      <c r="D352" s="13">
        <v>40</v>
      </c>
      <c r="E352" s="13"/>
    </row>
    <row r="353" spans="1:5" ht="15.75" customHeight="1" x14ac:dyDescent="0.2">
      <c r="A353" s="13">
        <f t="shared" si="10"/>
        <v>152</v>
      </c>
      <c r="B353" s="47" t="s">
        <v>211</v>
      </c>
      <c r="C353" s="13" t="s">
        <v>32</v>
      </c>
      <c r="D353" s="13">
        <v>2</v>
      </c>
      <c r="E353" s="13"/>
    </row>
    <row r="354" spans="1:5" ht="15.75" customHeight="1" x14ac:dyDescent="0.2">
      <c r="A354" s="13">
        <f t="shared" si="10"/>
        <v>153</v>
      </c>
      <c r="B354" s="47" t="s">
        <v>212</v>
      </c>
      <c r="C354" s="13" t="s">
        <v>30</v>
      </c>
      <c r="D354" s="13">
        <v>40</v>
      </c>
      <c r="E354" s="13"/>
    </row>
    <row r="355" spans="1:5" ht="15.75" customHeight="1" outlineLevel="1" x14ac:dyDescent="0.2">
      <c r="A355" s="20"/>
      <c r="B355" s="46" t="s">
        <v>213</v>
      </c>
      <c r="C355" s="20" t="s">
        <v>30</v>
      </c>
      <c r="D355" s="20">
        <v>40</v>
      </c>
      <c r="E355" s="20"/>
    </row>
    <row r="356" spans="1:5" ht="15.75" customHeight="1" x14ac:dyDescent="0.2">
      <c r="A356" s="13">
        <v>154</v>
      </c>
      <c r="B356" s="47" t="s">
        <v>214</v>
      </c>
      <c r="C356" s="13" t="s">
        <v>30</v>
      </c>
      <c r="D356" s="13">
        <v>40</v>
      </c>
      <c r="E356" s="13"/>
    </row>
    <row r="357" spans="1:5" ht="15.75" customHeight="1" x14ac:dyDescent="0.2">
      <c r="A357" s="13">
        <v>155</v>
      </c>
      <c r="B357" s="47" t="s">
        <v>215</v>
      </c>
      <c r="C357" s="13" t="s">
        <v>32</v>
      </c>
      <c r="D357" s="13">
        <v>15</v>
      </c>
      <c r="E357" s="13"/>
    </row>
    <row r="358" spans="1:5" ht="15.75" customHeight="1" outlineLevel="1" x14ac:dyDescent="0.2">
      <c r="A358" s="20"/>
      <c r="B358" s="46" t="s">
        <v>216</v>
      </c>
      <c r="C358" s="20" t="s">
        <v>32</v>
      </c>
      <c r="D358" s="20">
        <v>15</v>
      </c>
      <c r="E358" s="20"/>
    </row>
    <row r="359" spans="1:5" ht="15.75" customHeight="1" x14ac:dyDescent="0.2">
      <c r="A359" s="13">
        <v>156</v>
      </c>
      <c r="B359" s="47" t="s">
        <v>217</v>
      </c>
      <c r="C359" s="13" t="s">
        <v>32</v>
      </c>
      <c r="D359" s="13">
        <v>5</v>
      </c>
      <c r="E359" s="13"/>
    </row>
    <row r="360" spans="1:5" ht="15.75" customHeight="1" outlineLevel="1" x14ac:dyDescent="0.2">
      <c r="A360" s="20"/>
      <c r="B360" s="46" t="s">
        <v>218</v>
      </c>
      <c r="C360" s="20" t="s">
        <v>32</v>
      </c>
      <c r="D360" s="20">
        <v>5</v>
      </c>
      <c r="E360" s="20"/>
    </row>
    <row r="361" spans="1:5" ht="34.5" customHeight="1" x14ac:dyDescent="0.2">
      <c r="A361" s="13">
        <v>157</v>
      </c>
      <c r="B361" s="47" t="s">
        <v>219</v>
      </c>
      <c r="C361" s="13" t="s">
        <v>32</v>
      </c>
      <c r="D361" s="13">
        <v>17</v>
      </c>
      <c r="E361" s="13" t="s">
        <v>220</v>
      </c>
    </row>
    <row r="362" spans="1:5" ht="15.75" customHeight="1" outlineLevel="1" x14ac:dyDescent="0.2">
      <c r="A362" s="20"/>
      <c r="B362" s="46" t="s">
        <v>221</v>
      </c>
      <c r="C362" s="20" t="s">
        <v>32</v>
      </c>
      <c r="D362" s="20">
        <v>17</v>
      </c>
      <c r="E362" s="45" t="s">
        <v>99</v>
      </c>
    </row>
    <row r="363" spans="1:5" ht="15.75" customHeight="1" x14ac:dyDescent="0.2">
      <c r="A363" s="13">
        <v>158</v>
      </c>
      <c r="B363" s="47" t="s">
        <v>222</v>
      </c>
      <c r="C363" s="13" t="s">
        <v>32</v>
      </c>
      <c r="D363" s="13">
        <v>1</v>
      </c>
      <c r="E363" s="13"/>
    </row>
    <row r="364" spans="1:5" ht="15.75" customHeight="1" outlineLevel="1" x14ac:dyDescent="0.2">
      <c r="A364" s="20"/>
      <c r="B364" s="46" t="s">
        <v>223</v>
      </c>
      <c r="C364" s="20" t="s">
        <v>32</v>
      </c>
      <c r="D364" s="20">
        <v>1</v>
      </c>
      <c r="E364" s="20" t="s">
        <v>224</v>
      </c>
    </row>
    <row r="365" spans="1:5" ht="15.75" customHeight="1" x14ac:dyDescent="0.2">
      <c r="A365" s="13">
        <v>159</v>
      </c>
      <c r="B365" s="47" t="s">
        <v>225</v>
      </c>
      <c r="C365" s="13" t="s">
        <v>32</v>
      </c>
      <c r="D365" s="13">
        <v>1</v>
      </c>
      <c r="E365" s="13" t="s">
        <v>226</v>
      </c>
    </row>
    <row r="366" spans="1:5" ht="17.25" customHeight="1" x14ac:dyDescent="0.2">
      <c r="A366" s="76" t="s">
        <v>227</v>
      </c>
      <c r="B366" s="77"/>
      <c r="C366" s="77"/>
      <c r="D366" s="77"/>
      <c r="E366" s="78"/>
    </row>
    <row r="367" spans="1:5" ht="17.25" customHeight="1" x14ac:dyDescent="0.2">
      <c r="A367" s="13">
        <v>160</v>
      </c>
      <c r="B367" s="47" t="s">
        <v>228</v>
      </c>
      <c r="C367" s="13" t="s">
        <v>32</v>
      </c>
      <c r="D367" s="13">
        <v>3</v>
      </c>
      <c r="E367" s="13"/>
    </row>
    <row r="368" spans="1:5" ht="17.25" customHeight="1" outlineLevel="1" x14ac:dyDescent="0.2">
      <c r="A368" s="20"/>
      <c r="B368" s="46" t="s">
        <v>229</v>
      </c>
      <c r="C368" s="20" t="s">
        <v>32</v>
      </c>
      <c r="D368" s="29">
        <v>3</v>
      </c>
      <c r="E368" s="20"/>
    </row>
    <row r="369" spans="1:5" customFormat="1" ht="20.25" customHeight="1" x14ac:dyDescent="0.35">
      <c r="A369" s="13">
        <v>161</v>
      </c>
      <c r="B369" s="14" t="s">
        <v>230</v>
      </c>
      <c r="C369" s="15" t="s">
        <v>82</v>
      </c>
      <c r="D369" s="27">
        <f>1.5+4.537</f>
        <v>6.0369999999999999</v>
      </c>
      <c r="E369" s="54"/>
    </row>
    <row r="370" spans="1:5" customFormat="1" ht="30.75" customHeight="1" x14ac:dyDescent="0.35">
      <c r="A370" s="13">
        <v>162</v>
      </c>
      <c r="B370" s="14" t="s">
        <v>231</v>
      </c>
      <c r="C370" s="15" t="s">
        <v>82</v>
      </c>
      <c r="D370" s="27">
        <f>1.5+4.537</f>
        <v>6.0369999999999999</v>
      </c>
      <c r="E370" s="55"/>
    </row>
    <row r="371" spans="1:5" ht="28.5" customHeight="1" x14ac:dyDescent="0.2">
      <c r="A371" s="85" t="s">
        <v>232</v>
      </c>
      <c r="B371" s="85"/>
      <c r="C371" s="85"/>
      <c r="D371" s="85"/>
      <c r="E371" s="85"/>
    </row>
    <row r="372" spans="1:5" ht="33.75" customHeight="1" x14ac:dyDescent="0.2">
      <c r="A372" s="87" t="s">
        <v>233</v>
      </c>
      <c r="B372" s="87"/>
      <c r="C372" s="87"/>
      <c r="D372" s="87"/>
      <c r="E372" s="87"/>
    </row>
    <row r="373" spans="1:5" customFormat="1" ht="60.75" customHeight="1" x14ac:dyDescent="0.35">
      <c r="A373" s="88" t="s">
        <v>234</v>
      </c>
      <c r="B373" s="88"/>
      <c r="C373" s="88"/>
      <c r="D373" s="88"/>
      <c r="E373" s="88"/>
    </row>
    <row r="374" spans="1:5" ht="34.5" customHeight="1" x14ac:dyDescent="0.2">
      <c r="A374" s="87" t="s">
        <v>235</v>
      </c>
      <c r="B374" s="87"/>
      <c r="C374" s="87"/>
      <c r="D374" s="87"/>
      <c r="E374" s="87"/>
    </row>
    <row r="375" spans="1:5" ht="27.75" customHeight="1" x14ac:dyDescent="0.2">
      <c r="A375" s="89" t="s">
        <v>236</v>
      </c>
      <c r="B375" s="89"/>
      <c r="C375" s="89"/>
      <c r="D375" s="89"/>
      <c r="E375" s="89"/>
    </row>
    <row r="376" spans="1:5" ht="34.5" customHeight="1" x14ac:dyDescent="0.2">
      <c r="A376" s="89" t="s">
        <v>237</v>
      </c>
      <c r="B376" s="89"/>
      <c r="C376" s="89"/>
      <c r="D376" s="89"/>
      <c r="E376" s="89"/>
    </row>
    <row r="377" spans="1:5" ht="31.5" customHeight="1" x14ac:dyDescent="0.2">
      <c r="A377" s="89" t="s">
        <v>238</v>
      </c>
      <c r="B377" s="89"/>
      <c r="C377" s="89"/>
      <c r="D377" s="89"/>
      <c r="E377" s="89"/>
    </row>
    <row r="378" spans="1:5" ht="19.5" customHeight="1" x14ac:dyDescent="0.2">
      <c r="A378" s="89" t="s">
        <v>239</v>
      </c>
      <c r="B378" s="89"/>
      <c r="C378" s="89"/>
      <c r="D378" s="89"/>
      <c r="E378" s="89"/>
    </row>
    <row r="379" spans="1:5" ht="29.25" customHeight="1" x14ac:dyDescent="0.2">
      <c r="A379" s="89" t="s">
        <v>240</v>
      </c>
      <c r="B379" s="89"/>
      <c r="C379" s="89"/>
      <c r="D379" s="89"/>
      <c r="E379" s="89"/>
    </row>
    <row r="380" spans="1:5" ht="29.25" customHeight="1" x14ac:dyDescent="0.2">
      <c r="A380" s="89" t="s">
        <v>241</v>
      </c>
      <c r="B380" s="89"/>
      <c r="C380" s="89"/>
      <c r="D380" s="89"/>
      <c r="E380" s="89"/>
    </row>
    <row r="381" spans="1:5" ht="39.75" customHeight="1" x14ac:dyDescent="0.2">
      <c r="A381" s="86" t="s">
        <v>242</v>
      </c>
      <c r="B381" s="86"/>
      <c r="C381" s="86"/>
      <c r="D381" s="86"/>
      <c r="E381" s="86"/>
    </row>
    <row r="382" spans="1:5" ht="36" customHeight="1" x14ac:dyDescent="0.2">
      <c r="A382" s="86" t="s">
        <v>243</v>
      </c>
      <c r="B382" s="86"/>
      <c r="C382" s="86"/>
      <c r="D382" s="86"/>
      <c r="E382" s="86"/>
    </row>
    <row r="383" spans="1:5" ht="36" customHeight="1" x14ac:dyDescent="0.2">
      <c r="A383" s="86" t="s">
        <v>244</v>
      </c>
      <c r="B383" s="86"/>
      <c r="C383" s="86"/>
      <c r="D383" s="86"/>
      <c r="E383" s="86"/>
    </row>
    <row r="384" spans="1:5" ht="33" customHeight="1" x14ac:dyDescent="0.2">
      <c r="A384" s="87" t="s">
        <v>245</v>
      </c>
      <c r="B384" s="87"/>
      <c r="C384" s="87"/>
      <c r="D384" s="87"/>
      <c r="E384" s="87"/>
    </row>
    <row r="385" spans="1:5" ht="16.5" customHeight="1" x14ac:dyDescent="0.2">
      <c r="A385" s="87" t="s">
        <v>246</v>
      </c>
      <c r="B385" s="87"/>
      <c r="C385" s="87"/>
      <c r="D385" s="87"/>
      <c r="E385" s="87"/>
    </row>
    <row r="386" spans="1:5" ht="30" customHeight="1" x14ac:dyDescent="0.2">
      <c r="A386" s="87" t="s">
        <v>247</v>
      </c>
      <c r="B386" s="87"/>
      <c r="C386" s="87"/>
      <c r="D386" s="87"/>
      <c r="E386" s="87"/>
    </row>
    <row r="387" spans="1:5" ht="18.75" customHeight="1" x14ac:dyDescent="0.2">
      <c r="A387" s="87" t="s">
        <v>248</v>
      </c>
      <c r="B387" s="87"/>
      <c r="C387" s="87"/>
      <c r="D387" s="87"/>
      <c r="E387" s="87"/>
    </row>
    <row r="388" spans="1:5" ht="37.5" customHeight="1" x14ac:dyDescent="0.2">
      <c r="A388" s="89" t="s">
        <v>249</v>
      </c>
      <c r="B388" s="89"/>
      <c r="C388" s="89"/>
      <c r="D388" s="89"/>
      <c r="E388" s="89"/>
    </row>
    <row r="389" spans="1:5" ht="34.5" customHeight="1" x14ac:dyDescent="0.2">
      <c r="A389" s="89" t="s">
        <v>250</v>
      </c>
      <c r="B389" s="89"/>
      <c r="C389" s="89"/>
      <c r="D389" s="89"/>
      <c r="E389" s="89"/>
    </row>
    <row r="390" spans="1:5" ht="48" customHeight="1" x14ac:dyDescent="0.2">
      <c r="A390" s="90" t="s">
        <v>251</v>
      </c>
      <c r="B390" s="90"/>
      <c r="C390" s="90"/>
      <c r="D390" s="90"/>
      <c r="E390" s="90"/>
    </row>
    <row r="391" spans="1:5" ht="47.25" customHeight="1" x14ac:dyDescent="0.2">
      <c r="A391" s="90" t="s">
        <v>252</v>
      </c>
      <c r="B391" s="91"/>
      <c r="C391" s="91"/>
      <c r="D391" s="91"/>
      <c r="E391" s="92"/>
    </row>
    <row r="392" spans="1:5" ht="14.25" customHeight="1" x14ac:dyDescent="0.2">
      <c r="A392" s="56"/>
      <c r="B392" s="56"/>
      <c r="C392" s="56"/>
      <c r="D392" s="56"/>
      <c r="E392" s="56"/>
    </row>
    <row r="393" spans="1:5" ht="11.25" customHeight="1" x14ac:dyDescent="0.2">
      <c r="B393" s="1" t="s">
        <v>253</v>
      </c>
    </row>
    <row r="395" spans="1:5" ht="11.25" customHeight="1" x14ac:dyDescent="0.2">
      <c r="B395" s="1" t="s">
        <v>254</v>
      </c>
    </row>
    <row r="397" spans="1:5" ht="11.25" customHeight="1" x14ac:dyDescent="0.2">
      <c r="B397" s="1" t="s">
        <v>0</v>
      </c>
    </row>
    <row r="400" spans="1:5" ht="11.25" customHeight="1" x14ac:dyDescent="0.2">
      <c r="B400" s="1" t="s">
        <v>255</v>
      </c>
    </row>
    <row r="402" spans="2:2" ht="11.25" customHeight="1" x14ac:dyDescent="0.2">
      <c r="B402" s="1" t="s">
        <v>256</v>
      </c>
    </row>
  </sheetData>
  <autoFilter ref="A35:E391" xr:uid="{00000000-0009-0000-0000-000000000000}"/>
  <mergeCells count="98">
    <mergeCell ref="A1:B1"/>
    <mergeCell ref="C1:E1"/>
    <mergeCell ref="A390:E390"/>
    <mergeCell ref="A391:E391"/>
    <mergeCell ref="A384:E384"/>
    <mergeCell ref="A385:E385"/>
    <mergeCell ref="A386:E386"/>
    <mergeCell ref="A387:E387"/>
    <mergeCell ref="A388:E388"/>
    <mergeCell ref="A389:E389"/>
    <mergeCell ref="A383:E383"/>
    <mergeCell ref="A372:E372"/>
    <mergeCell ref="A373:E373"/>
    <mergeCell ref="A374:E374"/>
    <mergeCell ref="A375:E375"/>
    <mergeCell ref="A376:E376"/>
    <mergeCell ref="A377:E377"/>
    <mergeCell ref="A378:E378"/>
    <mergeCell ref="A379:E379"/>
    <mergeCell ref="A380:E380"/>
    <mergeCell ref="A381:E381"/>
    <mergeCell ref="A382:E382"/>
    <mergeCell ref="A371:E371"/>
    <mergeCell ref="A273:E273"/>
    <mergeCell ref="A274:E274"/>
    <mergeCell ref="A278:E278"/>
    <mergeCell ref="A293:E293"/>
    <mergeCell ref="A297:E297"/>
    <mergeCell ref="A298:E298"/>
    <mergeCell ref="A302:E302"/>
    <mergeCell ref="A317:E317"/>
    <mergeCell ref="A321:E321"/>
    <mergeCell ref="A347:E347"/>
    <mergeCell ref="A366:E366"/>
    <mergeCell ref="A269:E269"/>
    <mergeCell ref="A197:E197"/>
    <mergeCell ref="A198:E198"/>
    <mergeCell ref="A202:E202"/>
    <mergeCell ref="A217:E217"/>
    <mergeCell ref="A221:E221"/>
    <mergeCell ref="A222:E222"/>
    <mergeCell ref="A230:E230"/>
    <mergeCell ref="A245:E245"/>
    <mergeCell ref="A249:E249"/>
    <mergeCell ref="A250:E250"/>
    <mergeCell ref="A254:E254"/>
    <mergeCell ref="A196:E196"/>
    <mergeCell ref="A80:E80"/>
    <mergeCell ref="A87:E87"/>
    <mergeCell ref="A95:E95"/>
    <mergeCell ref="A96:E96"/>
    <mergeCell ref="A101:E101"/>
    <mergeCell ref="A109:E109"/>
    <mergeCell ref="A110:E110"/>
    <mergeCell ref="A122:E122"/>
    <mergeCell ref="A128:E128"/>
    <mergeCell ref="A159:E159"/>
    <mergeCell ref="A188:E188"/>
    <mergeCell ref="A79:E79"/>
    <mergeCell ref="A31:E31"/>
    <mergeCell ref="A33:E33"/>
    <mergeCell ref="A36:E36"/>
    <mergeCell ref="A37:E37"/>
    <mergeCell ref="A44:E44"/>
    <mergeCell ref="A45:E45"/>
    <mergeCell ref="A49:E49"/>
    <mergeCell ref="A57:E57"/>
    <mergeCell ref="A61:E61"/>
    <mergeCell ref="A62:E62"/>
    <mergeCell ref="A71:E71"/>
    <mergeCell ref="A30:E30"/>
    <mergeCell ref="C15:D15"/>
    <mergeCell ref="A16:E18"/>
    <mergeCell ref="A19:E19"/>
    <mergeCell ref="A20:E20"/>
    <mergeCell ref="A21:E21"/>
    <mergeCell ref="A22:E23"/>
    <mergeCell ref="A24:E24"/>
    <mergeCell ref="A25:E25"/>
    <mergeCell ref="A26:E26"/>
    <mergeCell ref="A27:E27"/>
    <mergeCell ref="A29:E29"/>
    <mergeCell ref="C6:E6"/>
    <mergeCell ref="C7:E7"/>
    <mergeCell ref="A10:B10"/>
    <mergeCell ref="C10:D10"/>
    <mergeCell ref="E10:E15"/>
    <mergeCell ref="A11:B11"/>
    <mergeCell ref="C11:D11"/>
    <mergeCell ref="C12:D12"/>
    <mergeCell ref="A13:D13"/>
    <mergeCell ref="C14:D14"/>
    <mergeCell ref="A5:D5"/>
    <mergeCell ref="A2:B2"/>
    <mergeCell ref="C2:E2"/>
    <mergeCell ref="A3:B3"/>
    <mergeCell ref="C3:E3"/>
    <mergeCell ref="C4:E4"/>
  </mergeCells>
  <printOptions horizontalCentered="1"/>
  <pageMargins left="0.25" right="0.25" top="0.75" bottom="0.75" header="0.3" footer="0.3"/>
  <pageSetup paperSize="9" scale="73" fitToHeight="0" orientation="portrait" horizontalDpi="4294967295" verticalDpi="4294967295" r:id="rId1"/>
  <headerFooter>
    <oddFooter>&amp;RСтраница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Техническое задание</vt:lpstr>
      <vt:lpstr>'Техническое задание'!Заголовки_для_печати</vt:lpstr>
      <vt:lpstr>'Техническое задание'!Область_печати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Скопец Юрий Владимирович</dc:creator>
  <cp:lastModifiedBy>Гулидова Мария Андреевна</cp:lastModifiedBy>
  <dcterms:created xsi:type="dcterms:W3CDTF">2025-03-10T07:34:55Z</dcterms:created>
  <dcterms:modified xsi:type="dcterms:W3CDTF">2025-03-10T08:36:49Z</dcterms:modified>
</cp:coreProperties>
</file>